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showInkAnnotation="0" codeName="ThisWorkbook"/>
  <mc:AlternateContent xmlns:mc="http://schemas.openxmlformats.org/markup-compatibility/2006">
    <mc:Choice Requires="x15">
      <x15ac:absPath xmlns:x15ac="http://schemas.microsoft.com/office/spreadsheetml/2010/11/ac" url="C:\Users\fdave\Desktop\tool test 2020\"/>
    </mc:Choice>
  </mc:AlternateContent>
  <xr:revisionPtr revIDLastSave="0" documentId="8_{96CC8D06-8873-4893-A3AE-1273686F06A2}" xr6:coauthVersionLast="41" xr6:coauthVersionMax="41" xr10:uidLastSave="{00000000-0000-0000-0000-000000000000}"/>
  <bookViews>
    <workbookView xWindow="-93" yWindow="-93" windowWidth="18426" windowHeight="11746" tabRatio="779" activeTab="1" xr2:uid="{00000000-000D-0000-FFFF-FFFF00000000}"/>
  </bookViews>
  <sheets>
    <sheet name="Introduction" sheetId="1098" r:id="rId1"/>
    <sheet name="Test Data" sheetId="1085" r:id="rId2"/>
    <sheet name="Cost Savings (1st)" sheetId="1093" r:id="rId3"/>
    <sheet name="Cost Savings (2nd)" sheetId="1096" r:id="rId4"/>
    <sheet name="Cost Savings (3rd)" sheetId="1097" r:id="rId5"/>
    <sheet name="Config" sheetId="1092" r:id="rId6"/>
  </sheets>
  <definedNames>
    <definedName name="_xlnm.Print_Area" localSheetId="2">'Cost Savings (1st)'!$B$1:$K$50</definedName>
    <definedName name="_xlnm.Print_Area" localSheetId="3">'Cost Savings (2nd)'!$B$1:$K$50</definedName>
    <definedName name="_xlnm.Print_Area" localSheetId="4">'Cost Savings (3rd)'!$B$1:$K$50</definedName>
    <definedName name="_xlnm.Print_Area" localSheetId="1">'Test Data'!$B:$H</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 i="1097" l="1"/>
  <c r="I7" i="1096"/>
  <c r="I7" i="1093"/>
  <c r="G7" i="1097"/>
  <c r="G7" i="1096"/>
  <c r="K3" i="1097"/>
  <c r="H3" i="1097"/>
  <c r="E3" i="1097"/>
  <c r="K2" i="1097"/>
  <c r="H2" i="1097"/>
  <c r="E2" i="1097"/>
  <c r="J3" i="1096"/>
  <c r="G3" i="1096"/>
  <c r="D3" i="1096"/>
  <c r="J2" i="1096"/>
  <c r="G2" i="1096"/>
  <c r="D2" i="1096"/>
  <c r="G7" i="1093"/>
  <c r="J3" i="1093"/>
  <c r="J2" i="1093"/>
  <c r="G3" i="1093"/>
  <c r="G2" i="1093"/>
  <c r="D3" i="1093"/>
  <c r="D2" i="1093"/>
  <c r="I40" i="1097"/>
  <c r="I38" i="1097"/>
  <c r="G40" i="1097" s="1"/>
  <c r="I40" i="1096"/>
  <c r="I38" i="1096"/>
  <c r="G40" i="1096" s="1"/>
  <c r="H34" i="1085"/>
  <c r="G34" i="1085"/>
  <c r="G23" i="1085" l="1"/>
  <c r="I33" i="1097" l="1"/>
  <c r="I30" i="1097"/>
  <c r="I32" i="1097" s="1"/>
  <c r="I23" i="1097"/>
  <c r="I20" i="1097"/>
  <c r="I22" i="1097" s="1"/>
  <c r="I13" i="1097"/>
  <c r="I11" i="1097"/>
  <c r="I9" i="1097"/>
  <c r="I8" i="1097"/>
  <c r="I6" i="1097"/>
  <c r="I29" i="1097" s="1"/>
  <c r="G35" i="1097"/>
  <c r="G33" i="1097"/>
  <c r="G30" i="1097"/>
  <c r="G32" i="1097" s="1"/>
  <c r="G23" i="1097"/>
  <c r="M20" i="1097"/>
  <c r="G20" i="1097"/>
  <c r="G22" i="1097" s="1"/>
  <c r="M19" i="1097"/>
  <c r="M18" i="1097"/>
  <c r="M16" i="1097"/>
  <c r="G15" i="1097"/>
  <c r="G13" i="1097"/>
  <c r="G11" i="1097"/>
  <c r="G9" i="1097"/>
  <c r="G8" i="1097"/>
  <c r="G6" i="1097"/>
  <c r="G29" i="1097" s="1"/>
  <c r="I33" i="1096"/>
  <c r="I30" i="1096"/>
  <c r="I32" i="1096" s="1"/>
  <c r="I23" i="1096"/>
  <c r="I20" i="1096"/>
  <c r="I22" i="1096" s="1"/>
  <c r="I13" i="1096"/>
  <c r="I11" i="1096"/>
  <c r="I9" i="1096"/>
  <c r="I8" i="1096"/>
  <c r="I6" i="1096"/>
  <c r="I29" i="1096" s="1"/>
  <c r="G35" i="1096"/>
  <c r="G33" i="1096"/>
  <c r="G30" i="1096"/>
  <c r="G32" i="1096" s="1"/>
  <c r="G23" i="1096"/>
  <c r="M20" i="1096"/>
  <c r="G20" i="1096"/>
  <c r="G22" i="1096" s="1"/>
  <c r="M19" i="1096"/>
  <c r="M18" i="1096"/>
  <c r="M16" i="1096"/>
  <c r="G15" i="1096"/>
  <c r="G13" i="1096"/>
  <c r="G11" i="1096"/>
  <c r="G9" i="1096"/>
  <c r="G8" i="1096"/>
  <c r="G6" i="1096"/>
  <c r="G29" i="1096" s="1"/>
  <c r="I33" i="1093"/>
  <c r="I30" i="1093"/>
  <c r="I32" i="1093" s="1"/>
  <c r="I23" i="1093"/>
  <c r="I20" i="1093"/>
  <c r="I22" i="1093" s="1"/>
  <c r="I13" i="1093"/>
  <c r="I11" i="1093"/>
  <c r="I9" i="1093"/>
  <c r="I8" i="1093"/>
  <c r="G35" i="1093"/>
  <c r="G33" i="1093"/>
  <c r="G30" i="1093"/>
  <c r="G32" i="1093" s="1"/>
  <c r="G23" i="1093"/>
  <c r="G20" i="1093"/>
  <c r="G22" i="1093" s="1"/>
  <c r="G15" i="1093"/>
  <c r="G13" i="1093"/>
  <c r="G11" i="1093"/>
  <c r="G9" i="1093"/>
  <c r="G8" i="1093"/>
  <c r="E26" i="1085"/>
  <c r="G24" i="1097" l="1"/>
  <c r="G24" i="1096"/>
  <c r="G34" i="1096"/>
  <c r="G36" i="1096" s="1"/>
  <c r="G24" i="1093"/>
  <c r="G34" i="1093"/>
  <c r="G36" i="1093" s="1"/>
  <c r="I24" i="1093"/>
  <c r="G10" i="1097"/>
  <c r="G12" i="1097" s="1"/>
  <c r="G14" i="1097" s="1"/>
  <c r="G16" i="1097" s="1"/>
  <c r="N16" i="1097" s="1"/>
  <c r="G25" i="1097"/>
  <c r="I34" i="1093"/>
  <c r="G10" i="1093"/>
  <c r="G12" i="1093" s="1"/>
  <c r="G14" i="1093" s="1"/>
  <c r="G16" i="1093" s="1"/>
  <c r="G25" i="1093"/>
  <c r="I10" i="1093"/>
  <c r="I12" i="1093" s="1"/>
  <c r="I14" i="1093" s="1"/>
  <c r="O15" i="1097"/>
  <c r="G34" i="1097"/>
  <c r="G36" i="1097" s="1"/>
  <c r="N15" i="1096"/>
  <c r="N15" i="1097"/>
  <c r="G10" i="1096"/>
  <c r="G12" i="1096" s="1"/>
  <c r="G14" i="1096" s="1"/>
  <c r="G16" i="1096" s="1"/>
  <c r="N16" i="1096" s="1"/>
  <c r="G25" i="1096"/>
  <c r="G26" i="1096" s="1"/>
  <c r="N18" i="1096" s="1"/>
  <c r="O15" i="1096"/>
  <c r="I10" i="1096"/>
  <c r="I12" i="1096" s="1"/>
  <c r="I14" i="1096" s="1"/>
  <c r="I10" i="1097"/>
  <c r="I12" i="1097" s="1"/>
  <c r="I14" i="1097" s="1"/>
  <c r="I34" i="1097"/>
  <c r="I24" i="1097"/>
  <c r="G19" i="1097"/>
  <c r="I19" i="1097"/>
  <c r="I34" i="1096"/>
  <c r="I24" i="1096"/>
  <c r="I19" i="1096"/>
  <c r="G19" i="1096"/>
  <c r="H23" i="1085"/>
  <c r="G29" i="1085"/>
  <c r="G33" i="1085" s="1"/>
  <c r="G26" i="1097" l="1"/>
  <c r="N18" i="1097" s="1"/>
  <c r="N19" i="1096"/>
  <c r="G38" i="1096"/>
  <c r="N20" i="1096" s="1"/>
  <c r="N19" i="1097"/>
  <c r="G26" i="1093"/>
  <c r="G38" i="1093" s="1"/>
  <c r="H29" i="1085"/>
  <c r="H33" i="1085" s="1"/>
  <c r="M20" i="1093"/>
  <c r="M19" i="1093"/>
  <c r="M18" i="1093"/>
  <c r="M16" i="1093"/>
  <c r="G38" i="1097" l="1"/>
  <c r="N20" i="1097" s="1"/>
  <c r="I6" i="1093"/>
  <c r="I29" i="1093" s="1"/>
  <c r="G6" i="1093"/>
  <c r="G29" i="1093" s="1"/>
  <c r="N19" i="1093"/>
  <c r="N16" i="1093"/>
  <c r="F32" i="1085"/>
  <c r="F23" i="1085"/>
  <c r="F29" i="1085" s="1"/>
  <c r="F33" i="1085" s="1"/>
  <c r="E23" i="1085"/>
  <c r="E29" i="1085" l="1"/>
  <c r="E33" i="1085" s="1"/>
  <c r="F26" i="1085"/>
  <c r="I15" i="1093"/>
  <c r="I35" i="1093"/>
  <c r="I36" i="1093" s="1"/>
  <c r="G32" i="1085"/>
  <c r="O15" i="1093"/>
  <c r="N15" i="1093"/>
  <c r="I19" i="1093"/>
  <c r="G19" i="1093"/>
  <c r="N18" i="1093"/>
  <c r="I35" i="1096" l="1"/>
  <c r="I36" i="1096" s="1"/>
  <c r="I15" i="1096"/>
  <c r="I25" i="1093"/>
  <c r="I26" i="1093" s="1"/>
  <c r="I16" i="1093"/>
  <c r="O16" i="1093" s="1"/>
  <c r="O20" i="1093"/>
  <c r="O19" i="1093"/>
  <c r="H32" i="1085"/>
  <c r="G26" i="1085"/>
  <c r="I38" i="1093" l="1"/>
  <c r="G40" i="1093" s="1"/>
  <c r="I35" i="1097"/>
  <c r="I36" i="1097" s="1"/>
  <c r="I15" i="1097"/>
  <c r="O20" i="1096"/>
  <c r="O19" i="1096"/>
  <c r="I25" i="1096"/>
  <c r="I26" i="1096" s="1"/>
  <c r="O18" i="1096" s="1"/>
  <c r="I16" i="1096"/>
  <c r="O16" i="1096" s="1"/>
  <c r="O18" i="1093"/>
  <c r="H26" i="1085"/>
  <c r="N20" i="1093"/>
  <c r="I40" i="1093" l="1"/>
  <c r="F34" i="1085" s="1"/>
  <c r="I25" i="1097"/>
  <c r="I26" i="1097" s="1"/>
  <c r="O18" i="1097" s="1"/>
  <c r="I16" i="1097"/>
  <c r="O16" i="1097" s="1"/>
  <c r="O20" i="1097"/>
  <c r="O19" i="1097"/>
  <c r="C6" i="1093" l="1"/>
  <c r="C6" i="1097" l="1"/>
  <c r="C6" i="1096"/>
</calcChain>
</file>

<file path=xl/sharedStrings.xml><?xml version="1.0" encoding="utf-8"?>
<sst xmlns="http://schemas.openxmlformats.org/spreadsheetml/2006/main" count="236" uniqueCount="151">
  <si>
    <t>RIGIDITY</t>
  </si>
  <si>
    <t>TOOLING REQUIRED</t>
  </si>
  <si>
    <t>TOOL PERFORMANCE</t>
  </si>
  <si>
    <t>HOLDER/BODY TYPE</t>
  </si>
  <si>
    <t>INSERT COST PER PIECE</t>
  </si>
  <si>
    <t>COMPANY / COMPETITOR</t>
  </si>
  <si>
    <t>DATE:</t>
  </si>
  <si>
    <t>Cost of Insert</t>
  </si>
  <si>
    <t>Cost Per Loaded Tool</t>
  </si>
  <si>
    <t>Insert Cost Per Part</t>
  </si>
  <si>
    <t xml:space="preserve">Cost of Inserts Used Per Year </t>
  </si>
  <si>
    <t>Machine Operating Cost per Hour</t>
  </si>
  <si>
    <t>Minutes in 1 Hour</t>
  </si>
  <si>
    <t>Cost per Insert Change</t>
  </si>
  <si>
    <t>Number of Insert Changes per Year</t>
  </si>
  <si>
    <t>Minutes in 1 hour</t>
  </si>
  <si>
    <t>Cycle Time for Tool (in Minutes)</t>
  </si>
  <si>
    <t>Operating Cost per Part</t>
  </si>
  <si>
    <t>Number of Parts Ran per Year</t>
  </si>
  <si>
    <t>Cost  of Cycle Time per Year</t>
  </si>
  <si>
    <t>COST ANALYSIS AND SAVINGS REPORT</t>
  </si>
  <si>
    <t>Company:</t>
  </si>
  <si>
    <t>MACHINING OPERATION (SKETCH)</t>
  </si>
  <si>
    <t>INSERT GRADE</t>
  </si>
  <si>
    <t>FEED RATE (IPR = f or IPM = F)</t>
  </si>
  <si>
    <t>CUTTING SPEED (RPM=R or SFM=V)</t>
  </si>
  <si>
    <t>H.P. REQUIRED (% or ACTUAL)</t>
  </si>
  <si>
    <t xml:space="preserve">PIECES PER EDGE </t>
  </si>
  <si>
    <t xml:space="preserve">EDGES USED PER INSERT </t>
  </si>
  <si>
    <t xml:space="preserve">PIECES PER INSERT </t>
  </si>
  <si>
    <t xml:space="preserve">SURFACE FINISH (RMS) </t>
  </si>
  <si>
    <t xml:space="preserve">REASON FOR INDEXING </t>
  </si>
  <si>
    <t xml:space="preserve">INSERT COST </t>
  </si>
  <si>
    <t xml:space="preserve">HOURLY MACHINE DEPT. COST </t>
  </si>
  <si>
    <t>Contact:</t>
  </si>
  <si>
    <t xml:space="preserve">TOOL LIFE (min per edge) </t>
  </si>
  <si>
    <t>Number of Inserts In Tool</t>
  </si>
  <si>
    <t>TOTAL ANNUAL PIECES</t>
  </si>
  <si>
    <t>Number of Corners</t>
  </si>
  <si>
    <t>Cost Per Corner</t>
  </si>
  <si>
    <t>Number of Parts Per Corner</t>
  </si>
  <si>
    <t>Number of Parts Run Per Year</t>
  </si>
  <si>
    <t>Operating Cost per Minute</t>
  </si>
  <si>
    <t>Cost of Yearly Downtime</t>
  </si>
  <si>
    <t>Insert(s) Changing Time (in minutes)</t>
  </si>
  <si>
    <t>CYCLE TIME FOR TOOL (min)</t>
  </si>
  <si>
    <t>FIRST TEST</t>
  </si>
  <si>
    <t>SECOND TEST</t>
  </si>
  <si>
    <t>MACH TIME + TOOL COST FOR TOOL</t>
  </si>
  <si>
    <t>INSERT INDEX TIME (min)</t>
  </si>
  <si>
    <t>NUMBER OF INSERTS IN TOOL (multi)</t>
  </si>
  <si>
    <t>Insert:</t>
  </si>
  <si>
    <t>Grade:</t>
  </si>
  <si>
    <t>THIRD TEST</t>
  </si>
  <si>
    <t>WON or LOST</t>
  </si>
  <si>
    <t>COST  EVALUATION</t>
  </si>
  <si>
    <t>EST ANNUAL INSERT USAGE (pcs)</t>
  </si>
  <si>
    <t>CURRENT</t>
  </si>
  <si>
    <t>KORLOY</t>
  </si>
  <si>
    <t>KAI  Rep:</t>
  </si>
  <si>
    <t>MILLING</t>
  </si>
  <si>
    <t>MACHINE TOOL &amp; TYPE</t>
  </si>
  <si>
    <t>DATE</t>
  </si>
  <si>
    <t>COMPANY</t>
  </si>
  <si>
    <t>CONTACT</t>
  </si>
  <si>
    <t>TEL</t>
  </si>
  <si>
    <t>FAX</t>
  </si>
  <si>
    <t>COOLANT TYPE</t>
  </si>
  <si>
    <t>COOLANT METHOD</t>
  </si>
  <si>
    <t>TYPE OF OPERATION</t>
  </si>
  <si>
    <t>SALESMAN</t>
  </si>
  <si>
    <t>PART DESCRIPTION</t>
  </si>
  <si>
    <t>WORK MATERIAL</t>
  </si>
  <si>
    <t>MAT'L HARDNESS</t>
  </si>
  <si>
    <t>INDUSTRY</t>
  </si>
  <si>
    <t>TEST/FIELD TOOL EVALUATION REPORT</t>
  </si>
  <si>
    <t>COMMENTS</t>
  </si>
  <si>
    <t>CUTTING PARAMETERS</t>
  </si>
  <si>
    <t>TURNING</t>
  </si>
  <si>
    <t>DRILLING</t>
  </si>
  <si>
    <t>GROOVING</t>
  </si>
  <si>
    <t>GEAR</t>
  </si>
  <si>
    <t>GEAR-PROCESSING</t>
  </si>
  <si>
    <t>HEAVY INDUSTRY</t>
  </si>
  <si>
    <t>MACHINE TOOLS</t>
  </si>
  <si>
    <t>MEDICAL</t>
  </si>
  <si>
    <t>MOLD</t>
  </si>
  <si>
    <t>NEWCLEAR POWER</t>
  </si>
  <si>
    <t>PIPE</t>
  </si>
  <si>
    <t>RAILROAD</t>
  </si>
  <si>
    <t>SHIPBUILDING</t>
  </si>
  <si>
    <t>WIND POWER</t>
  </si>
  <si>
    <t>AEROSPACE</t>
  </si>
  <si>
    <t>AUTOMOBILE</t>
  </si>
  <si>
    <t>DEFENCE INDUSTRY</t>
  </si>
  <si>
    <t>ELECTRONIC</t>
  </si>
  <si>
    <t>EXCELLENT</t>
  </si>
  <si>
    <t>VERY GOOD</t>
  </si>
  <si>
    <t>GOOD</t>
  </si>
  <si>
    <t>FAIR</t>
  </si>
  <si>
    <t>POOR</t>
  </si>
  <si>
    <t>VER POOR</t>
  </si>
  <si>
    <t>AIR</t>
  </si>
  <si>
    <t>DRY</t>
  </si>
  <si>
    <t>HYBRID</t>
  </si>
  <si>
    <t>SOUABLE OIL</t>
  </si>
  <si>
    <t>WATER SOUABLE</t>
  </si>
  <si>
    <t>SYNTHETIC</t>
  </si>
  <si>
    <t>NONE</t>
  </si>
  <si>
    <t>ETC</t>
  </si>
  <si>
    <t>WORKPIECE/CUTTER DIAMETER (inch)</t>
  </si>
  <si>
    <t>DEPTH OF CUT (inch)</t>
  </si>
  <si>
    <t>CYCLE TIME SAVINGS</t>
  </si>
  <si>
    <t>DOWN-TIME COST</t>
  </si>
  <si>
    <t>TOTAL SAVINGS</t>
  </si>
  <si>
    <t>ESTIMATED ANNUAL COST</t>
  </si>
  <si>
    <t>M-HRMD-PC5300-4140-San-Hub-W</t>
  </si>
  <si>
    <t>OPERATOR MANUAL</t>
  </si>
  <si>
    <t>TEST REPORT NAMING RULE</t>
  </si>
  <si>
    <t>TOOL NOMENCLATURE</t>
  </si>
  <si>
    <t>INSERT NOMENCLATURE</t>
  </si>
  <si>
    <t>N/A</t>
  </si>
  <si>
    <t>SEMI SYNTHETIC</t>
  </si>
  <si>
    <t>STANDARD</t>
  </si>
  <si>
    <t>TRIM SOLE</t>
  </si>
  <si>
    <t>MONROE</t>
  </si>
  <si>
    <t>CHEMTOOL</t>
  </si>
  <si>
    <t>FLOOD</t>
  </si>
  <si>
    <t>NOZZLE</t>
  </si>
  <si>
    <t>SOUABLE</t>
  </si>
  <si>
    <t>BLAZER</t>
  </si>
  <si>
    <t>Nate Williams</t>
  </si>
  <si>
    <t>X-Tek</t>
  </si>
  <si>
    <t>Turning</t>
  </si>
  <si>
    <t>Lathe</t>
  </si>
  <si>
    <t>George Kirby</t>
  </si>
  <si>
    <t>Steel mill rolls</t>
  </si>
  <si>
    <t>good</t>
  </si>
  <si>
    <t>Annealed Steels</t>
  </si>
  <si>
    <t>none</t>
  </si>
  <si>
    <t>Variable</t>
  </si>
  <si>
    <t>Kennametal</t>
  </si>
  <si>
    <t xml:space="preserve">CNMM 644 </t>
  </si>
  <si>
    <t>KCP25B</t>
  </si>
  <si>
    <t>CNMM 644</t>
  </si>
  <si>
    <t>CNMM 644 GH</t>
  </si>
  <si>
    <t>CX269</t>
  </si>
  <si>
    <t>MCLNL-246E</t>
  </si>
  <si>
    <t>f=0.030</t>
  </si>
  <si>
    <t>V=350</t>
  </si>
  <si>
    <t>Wear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</si>
</sst>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4" formatCode="_(&quot;$&quot;* #,##0.00_);_(&quot;$&quot;* \(#,##0.00\);_(&quot;$&quot;* &quot;-&quot;??_);_(@_)"/>
    <numFmt numFmtId="43" formatCode="_(* #,##0.00_);_(* \(#,##0.00\);_(* &quot;-&quot;??_);_(@_)"/>
    <numFmt numFmtId="164" formatCode="0.000"/>
    <numFmt numFmtId="165" formatCode="[$-409]dd\-mmm\-yy;@"/>
    <numFmt numFmtId="166" formatCode="[&lt;=9999999]###\-####;\(###\)\ ###\-####"/>
    <numFmt numFmtId="167" formatCode="&quot;$&quot;#,##0.00"/>
    <numFmt numFmtId="168" formatCode="&quot;$&quot;#,##0.000"/>
    <numFmt numFmtId="169" formatCode="_(&quot;$&quot;* ##0.000_);_(&quot;$&quot;* \(#,##0.000\);_(&quot;$&quot;* &quot;-&quot;??_);_(@_)"/>
    <numFmt numFmtId="170" formatCode="_(&quot;$&quot;* ##0.00_);_(&quot;$&quot;* \(#,##0.00\);_(&quot;$&quot;* &quot;-&quot;??_);_(@_)"/>
    <numFmt numFmtId="171" formatCode="_(&quot;$&quot;* #,##0.000_);_(&quot;$&quot;* \(#,##0.000\);_(&quot;$&quot;* &quot;-&quot;???_);_(@_)"/>
    <numFmt numFmtId="172" formatCode="_(* #,##0.0000_);_(* \(#,##0.0000\);_(* &quot;-&quot;????_);_(@_)"/>
  </numFmts>
  <fonts count="20"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sz val="10"/>
      <name val="Calibri"/>
      <family val="2"/>
      <scheme val="minor"/>
    </font>
    <font>
      <b/>
      <sz val="20"/>
      <name val="Calibri"/>
      <family val="2"/>
      <scheme val="minor"/>
    </font>
    <font>
      <b/>
      <sz val="10"/>
      <name val="Calibri"/>
      <family val="2"/>
      <scheme val="minor"/>
    </font>
    <font>
      <b/>
      <sz val="7"/>
      <name val="Calibri"/>
      <family val="2"/>
      <scheme val="minor"/>
    </font>
    <font>
      <sz val="11"/>
      <color theme="0"/>
      <name val="Calibri"/>
      <family val="2"/>
      <scheme val="minor"/>
    </font>
    <font>
      <sz val="12"/>
      <name val="Calibri"/>
      <family val="2"/>
      <scheme val="minor"/>
    </font>
    <font>
      <b/>
      <sz val="12"/>
      <name val="Calibri"/>
      <family val="2"/>
      <scheme val="minor"/>
    </font>
    <font>
      <b/>
      <sz val="14"/>
      <name val="Calibri"/>
      <family val="2"/>
      <scheme val="minor"/>
    </font>
    <font>
      <b/>
      <sz val="16"/>
      <color theme="4"/>
      <name val="Calibri"/>
      <family val="2"/>
      <scheme val="minor"/>
    </font>
    <font>
      <i/>
      <sz val="10"/>
      <name val="Calibri"/>
      <family val="2"/>
      <scheme val="minor"/>
    </font>
    <font>
      <b/>
      <sz val="24"/>
      <color theme="1"/>
      <name val="Calibri"/>
      <family val="2"/>
      <scheme val="minor"/>
    </font>
    <font>
      <b/>
      <sz val="26"/>
      <color theme="1"/>
      <name val="Calibri"/>
      <family val="2"/>
      <scheme val="minor"/>
    </font>
    <font>
      <b/>
      <sz val="18"/>
      <color theme="1"/>
      <name val="Calibri"/>
      <family val="2"/>
      <scheme val="minor"/>
    </font>
    <font>
      <sz val="10"/>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FFCC"/>
      </patternFill>
    </fill>
    <fill>
      <patternFill patternType="solid">
        <fgColor theme="4"/>
      </patternFill>
    </fill>
    <fill>
      <patternFill patternType="solid">
        <fgColor theme="9" tint="0.79998168889431442"/>
        <bgColor indexed="65"/>
      </patternFill>
    </fill>
    <fill>
      <patternFill patternType="solid">
        <fgColor theme="0" tint="-4.9989318521683403E-2"/>
        <bgColor indexed="64"/>
      </patternFill>
    </fill>
    <fill>
      <patternFill patternType="solid">
        <fgColor theme="0"/>
        <bgColor indexed="64"/>
      </patternFill>
    </fill>
  </fills>
  <borders count="19">
    <border>
      <left/>
      <right/>
      <top/>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bottom style="dashed">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6">
    <xf numFmtId="0" fontId="0" fillId="0" borderId="0"/>
    <xf numFmtId="44" fontId="3" fillId="0" borderId="0" applyFont="0" applyFill="0" applyBorder="0" applyAlignment="0" applyProtection="0"/>
    <xf numFmtId="0" fontId="3" fillId="4" borderId="10" applyNumberFormat="0" applyFont="0" applyAlignment="0" applyProtection="0"/>
    <xf numFmtId="0" fontId="10" fillId="5" borderId="0" applyNumberFormat="0" applyBorder="0" applyAlignment="0" applyProtection="0"/>
    <xf numFmtId="0" fontId="2" fillId="6" borderId="0" applyNumberFormat="0" applyBorder="0" applyAlignment="0" applyProtection="0"/>
    <xf numFmtId="0" fontId="1" fillId="0" borderId="0"/>
  </cellStyleXfs>
  <cellXfs count="127">
    <xf numFmtId="0" fontId="0" fillId="0" borderId="0" xfId="0"/>
    <xf numFmtId="0" fontId="0" fillId="0" borderId="0" xfId="0" applyAlignment="1">
      <alignment horizontal="center" vertical="center" wrapText="1"/>
    </xf>
    <xf numFmtId="0" fontId="4" fillId="0" borderId="0" xfId="0" applyFont="1"/>
    <xf numFmtId="168" fontId="4" fillId="0" borderId="0" xfId="0" applyNumberFormat="1" applyFont="1" applyAlignment="1">
      <alignment horizontal="center" vertical="top"/>
    </xf>
    <xf numFmtId="0" fontId="4" fillId="0" borderId="0" xfId="0" applyFont="1" applyAlignment="1">
      <alignment horizontal="left" vertical="center"/>
    </xf>
    <xf numFmtId="14" fontId="6" fillId="0" borderId="3" xfId="0" applyNumberFormat="1"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0" xfId="0" applyFont="1" applyAlignment="1">
      <alignment horizontal="left" vertical="center"/>
    </xf>
    <xf numFmtId="166" fontId="6" fillId="0" borderId="3" xfId="0" applyNumberFormat="1" applyFont="1" applyBorder="1" applyAlignment="1" applyProtection="1">
      <alignment horizontal="left" vertical="center"/>
      <protection locked="0"/>
    </xf>
    <xf numFmtId="0" fontId="7" fillId="0" borderId="0" xfId="0" applyFont="1" applyAlignment="1">
      <alignment vertical="center"/>
    </xf>
    <xf numFmtId="0" fontId="9" fillId="0" borderId="3" xfId="0" applyFont="1" applyBorder="1" applyAlignment="1">
      <alignment horizontal="center" vertical="center"/>
    </xf>
    <xf numFmtId="0" fontId="9" fillId="0" borderId="3" xfId="0" applyFont="1" applyBorder="1" applyAlignment="1">
      <alignment horizontal="center" vertical="center" wrapText="1" shrinkToFit="1"/>
    </xf>
    <xf numFmtId="0" fontId="9" fillId="0" borderId="3" xfId="0" applyFont="1" applyBorder="1" applyAlignment="1">
      <alignment horizontal="center" vertical="center" shrinkToFit="1"/>
    </xf>
    <xf numFmtId="0" fontId="8" fillId="0" borderId="3" xfId="0" applyFont="1" applyBorder="1" applyAlignment="1" applyProtection="1">
      <alignment horizontal="center" vertical="center" shrinkToFit="1"/>
      <protection locked="0"/>
    </xf>
    <xf numFmtId="0" fontId="8" fillId="0" borderId="3" xfId="0" applyFont="1" applyBorder="1" applyAlignment="1">
      <alignment horizontal="center" vertical="center" shrinkToFit="1"/>
    </xf>
    <xf numFmtId="0" fontId="6" fillId="0" borderId="0" xfId="0" applyFont="1" applyAlignment="1">
      <alignment vertical="center"/>
    </xf>
    <xf numFmtId="0" fontId="6" fillId="0" borderId="3" xfId="0" applyFont="1" applyBorder="1" applyAlignment="1" applyProtection="1">
      <alignment horizontal="center" vertical="center" shrinkToFit="1"/>
      <protection locked="0"/>
    </xf>
    <xf numFmtId="3"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protection locked="0"/>
    </xf>
    <xf numFmtId="0" fontId="6" fillId="0" borderId="3" xfId="0" applyFont="1" applyBorder="1" applyAlignment="1" applyProtection="1">
      <alignment horizontal="center" vertical="center" shrinkToFit="1"/>
      <protection hidden="1"/>
    </xf>
    <xf numFmtId="9" fontId="6" fillId="0" borderId="3" xfId="0" applyNumberFormat="1" applyFont="1" applyBorder="1" applyAlignment="1" applyProtection="1">
      <alignment horizontal="center" vertical="center"/>
      <protection locked="0"/>
    </xf>
    <xf numFmtId="9" fontId="6" fillId="0" borderId="3" xfId="0" applyNumberFormat="1" applyFont="1" applyBorder="1" applyAlignment="1" applyProtection="1">
      <alignment horizontal="center" vertical="center" shrinkToFit="1"/>
      <protection locked="0"/>
    </xf>
    <xf numFmtId="0" fontId="6" fillId="3" borderId="3" xfId="0" applyFont="1" applyFill="1" applyBorder="1" applyAlignment="1">
      <alignment horizontal="center" vertical="center" textRotation="90" wrapText="1"/>
    </xf>
    <xf numFmtId="0" fontId="8" fillId="3" borderId="3" xfId="0" applyFont="1" applyFill="1" applyBorder="1" applyAlignment="1">
      <alignment horizontal="left" vertical="center"/>
    </xf>
    <xf numFmtId="0" fontId="8" fillId="3" borderId="3" xfId="0" applyFont="1" applyFill="1" applyBorder="1" applyAlignment="1">
      <alignment horizontal="left" vertical="center" shrinkToFit="1"/>
    </xf>
    <xf numFmtId="0" fontId="8" fillId="3" borderId="7" xfId="0" applyFont="1" applyFill="1" applyBorder="1" applyAlignment="1">
      <alignment horizontal="left" vertical="center"/>
    </xf>
    <xf numFmtId="0" fontId="8" fillId="3" borderId="7" xfId="0" applyFont="1" applyFill="1" applyBorder="1" applyAlignment="1">
      <alignment horizontal="left" vertical="center" wrapText="1"/>
    </xf>
    <xf numFmtId="0" fontId="8" fillId="3" borderId="3" xfId="0" applyFont="1" applyFill="1" applyBorder="1" applyAlignment="1">
      <alignment horizontal="center" vertical="center" textRotation="90" wrapText="1"/>
    </xf>
    <xf numFmtId="0" fontId="8" fillId="3" borderId="1" xfId="0" applyFont="1" applyFill="1" applyBorder="1" applyAlignment="1">
      <alignment vertical="center"/>
    </xf>
    <xf numFmtId="0" fontId="8" fillId="3" borderId="4" xfId="0" applyFont="1" applyFill="1" applyBorder="1" applyAlignment="1">
      <alignment vertical="center"/>
    </xf>
    <xf numFmtId="0" fontId="6" fillId="2" borderId="3" xfId="0" applyFont="1" applyFill="1" applyBorder="1" applyAlignment="1">
      <alignment vertical="center"/>
    </xf>
    <xf numFmtId="0" fontId="6" fillId="0" borderId="3" xfId="0" applyFont="1" applyBorder="1" applyAlignment="1">
      <alignment vertical="center"/>
    </xf>
    <xf numFmtId="0" fontId="6" fillId="0" borderId="0" xfId="0" applyFont="1" applyAlignment="1">
      <alignment horizontal="center" vertical="center"/>
    </xf>
    <xf numFmtId="0" fontId="6" fillId="0" borderId="7" xfId="0" applyFont="1" applyBorder="1" applyAlignment="1">
      <alignment vertical="center"/>
    </xf>
    <xf numFmtId="0" fontId="6" fillId="2" borderId="7" xfId="0" applyFont="1" applyFill="1" applyBorder="1" applyAlignment="1">
      <alignment vertical="center"/>
    </xf>
    <xf numFmtId="0" fontId="8" fillId="0" borderId="0" xfId="0" applyFont="1" applyAlignment="1">
      <alignment horizontal="right" vertical="center"/>
    </xf>
    <xf numFmtId="0" fontId="6" fillId="0" borderId="0" xfId="0" applyFont="1" applyAlignment="1">
      <alignment horizontal="right" vertical="center"/>
    </xf>
    <xf numFmtId="0" fontId="8" fillId="0" borderId="0" xfId="0" applyFont="1" applyAlignment="1">
      <alignment horizontal="center" vertical="center"/>
    </xf>
    <xf numFmtId="44" fontId="6" fillId="0" borderId="0" xfId="1" applyFont="1" applyAlignment="1">
      <alignment horizontal="right" vertical="center"/>
    </xf>
    <xf numFmtId="170" fontId="6" fillId="0" borderId="0" xfId="1" applyNumberFormat="1" applyFont="1" applyAlignment="1" applyProtection="1">
      <alignment horizontal="right" vertical="center"/>
      <protection hidden="1"/>
    </xf>
    <xf numFmtId="41" fontId="6" fillId="0" borderId="2" xfId="0" applyNumberFormat="1" applyFont="1" applyBorder="1" applyAlignment="1">
      <alignment horizontal="right" vertical="center"/>
    </xf>
    <xf numFmtId="171" fontId="6" fillId="0" borderId="0" xfId="1" applyNumberFormat="1" applyFont="1" applyAlignment="1">
      <alignment horizontal="right" vertical="center"/>
    </xf>
    <xf numFmtId="1" fontId="6" fillId="0" borderId="0" xfId="0" applyNumberFormat="1" applyFont="1" applyAlignment="1" applyProtection="1">
      <alignment horizontal="right" vertical="center"/>
      <protection locked="0"/>
    </xf>
    <xf numFmtId="169" fontId="6" fillId="0" borderId="0" xfId="1" applyNumberFormat="1" applyFont="1" applyAlignment="1" applyProtection="1">
      <alignment horizontal="right" vertical="center"/>
      <protection hidden="1"/>
    </xf>
    <xf numFmtId="0" fontId="8" fillId="0" borderId="0" xfId="0" applyFont="1" applyAlignment="1">
      <alignment horizontal="left" vertical="center"/>
    </xf>
    <xf numFmtId="0" fontId="7" fillId="0" borderId="0" xfId="0" applyFont="1" applyAlignment="1">
      <alignment horizontal="left" vertical="center" indent="1"/>
    </xf>
    <xf numFmtId="0" fontId="8" fillId="0" borderId="0" xfId="0" applyFont="1" applyAlignment="1">
      <alignment horizontal="right" vertical="center" indent="1"/>
    </xf>
    <xf numFmtId="14" fontId="8" fillId="0" borderId="0" xfId="0" applyNumberFormat="1" applyFont="1" applyAlignment="1">
      <alignment horizontal="right" vertical="center" indent="1"/>
    </xf>
    <xf numFmtId="0" fontId="13" fillId="0" borderId="0" xfId="0" applyFont="1" applyAlignment="1">
      <alignment horizontal="center" vertical="center"/>
    </xf>
    <xf numFmtId="0" fontId="6" fillId="0" borderId="11" xfId="0" applyFont="1" applyBorder="1" applyAlignment="1">
      <alignment vertical="center"/>
    </xf>
    <xf numFmtId="0" fontId="6" fillId="0" borderId="11" xfId="0" applyFont="1" applyBorder="1" applyAlignment="1">
      <alignment horizontal="right" vertical="center"/>
    </xf>
    <xf numFmtId="41" fontId="6" fillId="0" borderId="8" xfId="0" applyNumberFormat="1" applyFont="1" applyBorder="1" applyAlignment="1">
      <alignment horizontal="right" vertical="center"/>
    </xf>
    <xf numFmtId="43" fontId="6" fillId="0" borderId="8" xfId="0" applyNumberFormat="1" applyFont="1" applyBorder="1" applyAlignment="1">
      <alignment horizontal="right" vertical="center"/>
    </xf>
    <xf numFmtId="172" fontId="6" fillId="0" borderId="8" xfId="0" applyNumberFormat="1" applyFont="1" applyBorder="1" applyAlignment="1">
      <alignment horizontal="right" vertical="center"/>
    </xf>
    <xf numFmtId="0" fontId="14" fillId="0" borderId="0" xfId="0" applyFont="1" applyAlignment="1">
      <alignment vertical="center"/>
    </xf>
    <xf numFmtId="0" fontId="6" fillId="0" borderId="2" xfId="0" applyFont="1" applyBorder="1" applyAlignment="1">
      <alignment horizontal="left" vertical="center"/>
    </xf>
    <xf numFmtId="0" fontId="6" fillId="0" borderId="2" xfId="0" applyFont="1" applyBorder="1" applyAlignment="1">
      <alignment vertical="center"/>
    </xf>
    <xf numFmtId="44" fontId="12" fillId="2" borderId="0" xfId="1" applyFont="1" applyFill="1" applyAlignment="1">
      <alignment horizontal="right" vertical="center"/>
    </xf>
    <xf numFmtId="0" fontId="12" fillId="0" borderId="0" xfId="0" applyFont="1" applyAlignment="1">
      <alignment horizontal="left" vertical="center"/>
    </xf>
    <xf numFmtId="0" fontId="12" fillId="2" borderId="0" xfId="0" applyFont="1" applyFill="1" applyAlignment="1">
      <alignment horizontal="left" vertical="center"/>
    </xf>
    <xf numFmtId="0" fontId="12" fillId="2" borderId="0" xfId="0" applyFont="1" applyFill="1" applyAlignment="1">
      <alignment vertical="center"/>
    </xf>
    <xf numFmtId="0" fontId="11" fillId="0" borderId="0" xfId="0" applyFont="1" applyAlignment="1">
      <alignment vertical="center"/>
    </xf>
    <xf numFmtId="0" fontId="12" fillId="0" borderId="0" xfId="0" applyFont="1" applyAlignment="1">
      <alignment horizontal="right" vertical="center"/>
    </xf>
    <xf numFmtId="0" fontId="13" fillId="7" borderId="0" xfId="0" applyFont="1" applyFill="1" applyAlignment="1">
      <alignment horizontal="left" vertical="center"/>
    </xf>
    <xf numFmtId="0" fontId="13" fillId="7" borderId="0" xfId="0" applyFont="1" applyFill="1" applyAlignment="1">
      <alignment vertical="center"/>
    </xf>
    <xf numFmtId="44" fontId="6" fillId="0" borderId="0" xfId="0" applyNumberFormat="1" applyFont="1" applyAlignment="1">
      <alignment vertical="center"/>
    </xf>
    <xf numFmtId="0" fontId="12" fillId="7" borderId="0" xfId="0" applyFont="1" applyFill="1" applyAlignment="1">
      <alignment horizontal="left" vertical="center"/>
    </xf>
    <xf numFmtId="44" fontId="12" fillId="7" borderId="0" xfId="1" applyFont="1" applyFill="1" applyAlignment="1">
      <alignment horizontal="right" vertical="center"/>
    </xf>
    <xf numFmtId="164" fontId="6" fillId="0" borderId="5" xfId="0" applyNumberFormat="1" applyFont="1" applyBorder="1" applyAlignment="1" applyProtection="1">
      <alignment horizontal="center" vertical="center"/>
      <protection locked="0"/>
    </xf>
    <xf numFmtId="164" fontId="6" fillId="0" borderId="5" xfId="0" applyNumberFormat="1" applyFont="1" applyBorder="1" applyAlignment="1" applyProtection="1">
      <alignment horizontal="center" vertical="center" shrinkToFit="1"/>
      <protection locked="0"/>
    </xf>
    <xf numFmtId="0" fontId="6" fillId="3" borderId="9" xfId="0" applyFont="1" applyFill="1" applyBorder="1" applyAlignment="1">
      <alignment vertical="center"/>
    </xf>
    <xf numFmtId="164" fontId="15" fillId="4" borderId="12" xfId="2" applyNumberFormat="1" applyFont="1" applyBorder="1" applyAlignment="1" applyProtection="1">
      <alignment horizontal="center" vertical="center"/>
      <protection locked="0"/>
    </xf>
    <xf numFmtId="164" fontId="15" fillId="4" borderId="12" xfId="2" applyNumberFormat="1" applyFont="1" applyBorder="1" applyAlignment="1" applyProtection="1">
      <alignment horizontal="center" vertical="center" shrinkToFit="1"/>
      <protection locked="0"/>
    </xf>
    <xf numFmtId="0" fontId="15" fillId="4" borderId="12" xfId="2" applyFont="1" applyBorder="1" applyAlignment="1" applyProtection="1">
      <alignment horizontal="center" vertical="center"/>
      <protection locked="0"/>
    </xf>
    <xf numFmtId="0" fontId="15" fillId="4" borderId="12" xfId="2" applyFont="1" applyBorder="1" applyAlignment="1" applyProtection="1">
      <alignment horizontal="center" vertical="center" shrinkToFit="1"/>
      <protection locked="0"/>
    </xf>
    <xf numFmtId="164" fontId="6" fillId="0" borderId="12" xfId="0" applyNumberFormat="1" applyFont="1" applyBorder="1" applyAlignment="1" applyProtection="1">
      <alignment horizontal="center" vertical="center"/>
      <protection locked="0"/>
    </xf>
    <xf numFmtId="164" fontId="6" fillId="0" borderId="12" xfId="0" applyNumberFormat="1"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protection locked="0"/>
    </xf>
    <xf numFmtId="3" fontId="6" fillId="0" borderId="12" xfId="0" applyNumberFormat="1" applyFont="1" applyBorder="1" applyAlignment="1" applyProtection="1">
      <alignment horizontal="center" vertical="center"/>
      <protection locked="0"/>
    </xf>
    <xf numFmtId="3" fontId="6" fillId="0" borderId="12" xfId="0" applyNumberFormat="1" applyFont="1" applyBorder="1" applyAlignment="1" applyProtection="1">
      <alignment horizontal="center" vertical="center" shrinkToFit="1"/>
      <protection locked="0"/>
    </xf>
    <xf numFmtId="167" fontId="15" fillId="4" borderId="12" xfId="2" applyNumberFormat="1" applyFont="1" applyBorder="1" applyAlignment="1" applyProtection="1">
      <alignment horizontal="center" vertical="center"/>
      <protection locked="0"/>
    </xf>
    <xf numFmtId="167" fontId="15" fillId="4" borderId="12" xfId="2" applyNumberFormat="1" applyFont="1" applyBorder="1" applyAlignment="1" applyProtection="1">
      <alignment horizontal="center" vertical="center" shrinkToFit="1"/>
      <protection locked="0"/>
    </xf>
    <xf numFmtId="1" fontId="15" fillId="4" borderId="12" xfId="2" applyNumberFormat="1" applyFont="1" applyBorder="1" applyAlignment="1" applyProtection="1">
      <alignment horizontal="center" vertical="center"/>
      <protection locked="0"/>
    </xf>
    <xf numFmtId="1" fontId="15" fillId="4" borderId="12" xfId="2" applyNumberFormat="1" applyFont="1" applyBorder="1" applyAlignment="1" applyProtection="1">
      <alignment horizontal="center" vertical="center" shrinkToFit="1"/>
      <protection locked="0"/>
    </xf>
    <xf numFmtId="2" fontId="15" fillId="4" borderId="12" xfId="2" applyNumberFormat="1" applyFont="1" applyBorder="1" applyAlignment="1" applyProtection="1">
      <alignment horizontal="center" vertical="center" shrinkToFit="1"/>
      <protection locked="0"/>
    </xf>
    <xf numFmtId="167" fontId="15" fillId="4" borderId="12" xfId="2" applyNumberFormat="1" applyFont="1" applyBorder="1" applyAlignment="1" applyProtection="1">
      <alignment horizontal="center" vertical="center" shrinkToFit="1"/>
      <protection hidden="1"/>
    </xf>
    <xf numFmtId="3" fontId="15" fillId="4" borderId="12" xfId="2" applyNumberFormat="1" applyFont="1" applyBorder="1" applyAlignment="1" applyProtection="1">
      <alignment horizontal="center" vertical="center"/>
      <protection locked="0"/>
    </xf>
    <xf numFmtId="0" fontId="2" fillId="6" borderId="12" xfId="4" applyBorder="1" applyAlignment="1" applyProtection="1">
      <alignment horizontal="center" vertical="center"/>
      <protection hidden="1"/>
    </xf>
    <xf numFmtId="1" fontId="2" fillId="6" borderId="12" xfId="4" applyNumberFormat="1" applyBorder="1" applyAlignment="1" applyProtection="1">
      <alignment horizontal="center" vertical="center"/>
      <protection hidden="1"/>
    </xf>
    <xf numFmtId="167" fontId="2" fillId="6" borderId="12" xfId="4" applyNumberFormat="1" applyBorder="1" applyAlignment="1" applyProtection="1">
      <alignment horizontal="center" vertical="center" shrinkToFit="1"/>
      <protection hidden="1"/>
    </xf>
    <xf numFmtId="3" fontId="2" fillId="6" borderId="12" xfId="4" applyNumberFormat="1" applyBorder="1" applyAlignment="1" applyProtection="1">
      <alignment horizontal="center" vertical="center" shrinkToFit="1"/>
      <protection hidden="1"/>
    </xf>
    <xf numFmtId="168" fontId="2" fillId="6" borderId="12" xfId="4" applyNumberFormat="1" applyBorder="1" applyAlignment="1" applyProtection="1">
      <alignment horizontal="center" vertical="center"/>
      <protection hidden="1"/>
    </xf>
    <xf numFmtId="0" fontId="10" fillId="5" borderId="6" xfId="3" applyBorder="1" applyAlignment="1">
      <alignment horizontal="center" vertical="center"/>
    </xf>
    <xf numFmtId="0" fontId="1" fillId="8" borderId="0" xfId="5" applyFill="1"/>
    <xf numFmtId="0" fontId="16" fillId="8" borderId="0" xfId="5" applyFont="1" applyFill="1"/>
    <xf numFmtId="0" fontId="1" fillId="8" borderId="13" xfId="5" applyFill="1" applyBorder="1"/>
    <xf numFmtId="0" fontId="1" fillId="8" borderId="14" xfId="5" applyFill="1" applyBorder="1"/>
    <xf numFmtId="0" fontId="1" fillId="8" borderId="15" xfId="5" applyFill="1" applyBorder="1"/>
    <xf numFmtId="0" fontId="1" fillId="8" borderId="16" xfId="5" applyFill="1" applyBorder="1"/>
    <xf numFmtId="0" fontId="1" fillId="8" borderId="17" xfId="5" applyFill="1" applyBorder="1"/>
    <xf numFmtId="0" fontId="17" fillId="8" borderId="0" xfId="5" applyFont="1" applyFill="1"/>
    <xf numFmtId="0" fontId="1" fillId="8" borderId="18" xfId="5" applyFill="1" applyBorder="1"/>
    <xf numFmtId="0" fontId="1" fillId="8" borderId="8" xfId="5" applyFill="1" applyBorder="1"/>
    <xf numFmtId="0" fontId="1" fillId="8" borderId="9" xfId="5" applyFill="1" applyBorder="1"/>
    <xf numFmtId="0" fontId="16" fillId="8" borderId="0" xfId="5" applyFont="1" applyFill="1" applyAlignment="1">
      <alignment vertical="center"/>
    </xf>
    <xf numFmtId="0" fontId="18" fillId="8" borderId="0" xfId="5" applyFont="1" applyFill="1" applyAlignment="1">
      <alignment vertical="center"/>
    </xf>
    <xf numFmtId="0" fontId="19" fillId="0" borderId="0" xfId="0" applyFont="1" applyAlignment="1">
      <alignment vertical="center"/>
    </xf>
    <xf numFmtId="0" fontId="19" fillId="0" borderId="0" xfId="0" applyFont="1" applyAlignment="1">
      <alignment horizontal="left" vertical="center"/>
    </xf>
    <xf numFmtId="0" fontId="6" fillId="8" borderId="3" xfId="0" applyFont="1" applyFill="1" applyBorder="1" applyAlignment="1" applyProtection="1">
      <alignment vertical="center"/>
      <protection locked="0"/>
    </xf>
    <xf numFmtId="0" fontId="1" fillId="8" borderId="16" xfId="5" applyFill="1" applyBorder="1" applyAlignment="1">
      <alignment horizontal="center"/>
    </xf>
    <xf numFmtId="0" fontId="1" fillId="8" borderId="0" xfId="5" applyFill="1" applyAlignment="1">
      <alignment horizontal="center"/>
    </xf>
    <xf numFmtId="0" fontId="1" fillId="8" borderId="17" xfId="5" applyFill="1" applyBorder="1" applyAlignment="1">
      <alignment horizontal="center"/>
    </xf>
    <xf numFmtId="0" fontId="8" fillId="3" borderId="3" xfId="0" applyFont="1" applyFill="1" applyBorder="1" applyAlignment="1">
      <alignment horizontal="center" vertical="center" textRotation="90" wrapText="1"/>
    </xf>
    <xf numFmtId="0" fontId="8" fillId="3" borderId="1" xfId="0" applyFont="1" applyFill="1" applyBorder="1" applyAlignment="1">
      <alignment vertical="center" shrinkToFit="1"/>
    </xf>
    <xf numFmtId="0" fontId="8" fillId="3" borderId="4" xfId="0" applyFont="1" applyFill="1" applyBorder="1" applyAlignment="1">
      <alignment vertical="center" shrinkToFit="1"/>
    </xf>
    <xf numFmtId="0" fontId="5" fillId="0" borderId="0" xfId="0" applyFont="1" applyAlignment="1">
      <alignment vertical="top" wrapText="1"/>
    </xf>
    <xf numFmtId="0" fontId="0" fillId="0" borderId="0" xfId="0" applyAlignment="1">
      <alignment vertical="top"/>
    </xf>
    <xf numFmtId="0" fontId="5" fillId="0" borderId="3"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8" borderId="3" xfId="0" applyFont="1" applyFill="1" applyBorder="1" applyAlignment="1">
      <alignment horizontal="left" vertical="center"/>
    </xf>
    <xf numFmtId="0" fontId="6" fillId="0" borderId="3" xfId="0" applyFont="1" applyBorder="1" applyAlignment="1" applyProtection="1">
      <alignment horizontal="left" vertical="center"/>
      <protection locked="0"/>
    </xf>
    <xf numFmtId="0" fontId="6" fillId="8" borderId="3" xfId="0" applyFont="1" applyFill="1" applyBorder="1" applyAlignment="1" applyProtection="1">
      <alignment horizontal="left" vertical="center"/>
      <protection locked="0"/>
    </xf>
    <xf numFmtId="0" fontId="14" fillId="0" borderId="0" xfId="0" applyFont="1" applyAlignment="1">
      <alignment horizontal="left" vertical="center"/>
    </xf>
    <xf numFmtId="165" fontId="6"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pplyAlignment="1">
      <alignment horizontal="left" vertical="center"/>
    </xf>
    <xf numFmtId="0" fontId="6" fillId="0" borderId="0" xfId="0" applyFont="1" applyAlignment="1">
      <alignment horizontal="center" vertical="center"/>
    </xf>
  </cellXfs>
  <cellStyles count="6">
    <cellStyle name="20% - Accent6" xfId="4" builtinId="50"/>
    <cellStyle name="Accent1" xfId="3" builtinId="29"/>
    <cellStyle name="Currency" xfId="1" builtinId="4"/>
    <cellStyle name="Normal" xfId="0" builtinId="0"/>
    <cellStyle name="Normal 2" xfId="5" xr:uid="{00000000-0005-0000-0000-000004000000}"/>
    <cellStyle name="Note" xfId="2" builtinId="10"/>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'Cost Savings (1st)'!$N$15</c:f>
              <c:strCache>
                <c:ptCount val="1"/>
                <c:pt idx="0">
                  <c:v>Kennametal (CURRENT)</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cat>
            <c:strRef>
              <c:extLst>
                <c:ext xmlns:c15="http://schemas.microsoft.com/office/drawing/2012/chart" uri="{02D57815-91ED-43cb-92C2-25804820EDAC}">
                  <c15:fullRef>
                    <c15:sqref>'Cost Savings (1st)'!$M$16:$M$20</c15:sqref>
                  </c15:fullRef>
                </c:ext>
              </c:extLst>
              <c:f>('Cost Savings (1st)'!$M$16,'Cost Savings (1st)'!$M$18:$M$20)</c:f>
              <c:strCache>
                <c:ptCount val="4"/>
                <c:pt idx="0">
                  <c:v>Cost of Inserts Used Per Year </c:v>
                </c:pt>
                <c:pt idx="1">
                  <c:v> Cost of Yearly Downtime </c:v>
                </c:pt>
                <c:pt idx="2">
                  <c:v>Cost  of Cycle Time per Year</c:v>
                </c:pt>
                <c:pt idx="3">
                  <c:v>ESTIMATED ANNUAL COST</c:v>
                </c:pt>
              </c:strCache>
            </c:strRef>
          </c:cat>
          <c:val>
            <c:numRef>
              <c:extLst>
                <c:ext xmlns:c15="http://schemas.microsoft.com/office/drawing/2012/chart" uri="{02D57815-91ED-43cb-92C2-25804820EDAC}">
                  <c15:fullRef>
                    <c15:sqref>'Cost Savings (1st)'!$N$16:$N$20</c15:sqref>
                  </c15:fullRef>
                </c:ext>
              </c:extLst>
              <c:f>('Cost Savings (1st)'!$N$16,'Cost Savings (1st)'!$N$18:$N$20)</c:f>
              <c:numCache>
                <c:formatCode>General</c:formatCode>
                <c:ptCount val="4"/>
                <c:pt idx="0" formatCode="_(&quot;$&quot;* #,##0.00_);_(&quot;$&quot;* \(#,##0.00\);_(&quot;$&quot;* &quot;-&quot;??_);_(@_)">
                  <c:v>258000</c:v>
                </c:pt>
                <c:pt idx="1" formatCode="_(&quot;$&quot;* #,##0.00_);_(&quot;$&quot;* \(#,##0.00\);_(&quot;$&quot;* &quot;-&quot;??_);_(@_)">
                  <c:v>0</c:v>
                </c:pt>
                <c:pt idx="2" formatCode="_(&quot;$&quot;* #,##0.00_);_(&quot;$&quot;* \(#,##0.00\);_(&quot;$&quot;* &quot;-&quot;??_);_(@_)">
                  <c:v>0</c:v>
                </c:pt>
                <c:pt idx="3" formatCode="_(&quot;$&quot;* #,##0.00_);_(&quot;$&quot;* \(#,##0.00\);_(&quot;$&quot;* &quot;-&quot;??_);_(@_)">
                  <c:v>0</c:v>
                </c:pt>
              </c:numCache>
            </c:numRef>
          </c:val>
          <c:extLst>
            <c:ext xmlns:c16="http://schemas.microsoft.com/office/drawing/2014/chart" uri="{C3380CC4-5D6E-409C-BE32-E72D297353CC}">
              <c16:uniqueId val="{00000001-4C7C-4B75-821D-E4C8698E25BD}"/>
            </c:ext>
          </c:extLst>
        </c:ser>
        <c:ser>
          <c:idx val="1"/>
          <c:order val="1"/>
          <c:tx>
            <c:strRef>
              <c:f>'Cost Savings (1st)'!$O$15</c:f>
              <c:strCache>
                <c:ptCount val="1"/>
                <c:pt idx="0">
                  <c:v>KORLOY (FIRST TEST)</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cat>
            <c:strRef>
              <c:extLst>
                <c:ext xmlns:c15="http://schemas.microsoft.com/office/drawing/2012/chart" uri="{02D57815-91ED-43cb-92C2-25804820EDAC}">
                  <c15:fullRef>
                    <c15:sqref>'Cost Savings (1st)'!$M$16:$M$20</c15:sqref>
                  </c15:fullRef>
                </c:ext>
              </c:extLst>
              <c:f>('Cost Savings (1st)'!$M$16,'Cost Savings (1st)'!$M$18:$M$20)</c:f>
              <c:strCache>
                <c:ptCount val="4"/>
                <c:pt idx="0">
                  <c:v>Cost of Inserts Used Per Year </c:v>
                </c:pt>
                <c:pt idx="1">
                  <c:v> Cost of Yearly Downtime </c:v>
                </c:pt>
                <c:pt idx="2">
                  <c:v>Cost  of Cycle Time per Year</c:v>
                </c:pt>
                <c:pt idx="3">
                  <c:v>ESTIMATED ANNUAL COST</c:v>
                </c:pt>
              </c:strCache>
            </c:strRef>
          </c:cat>
          <c:val>
            <c:numRef>
              <c:extLst>
                <c:ext xmlns:c15="http://schemas.microsoft.com/office/drawing/2012/chart" uri="{02D57815-91ED-43cb-92C2-25804820EDAC}">
                  <c15:fullRef>
                    <c15:sqref>'Cost Savings (1st)'!$O$16:$O$20</c15:sqref>
                  </c15:fullRef>
                </c:ext>
              </c:extLst>
              <c:f>('Cost Savings (1st)'!$O$16,'Cost Savings (1st)'!$O$18:$O$20)</c:f>
              <c:numCache>
                <c:formatCode>General</c:formatCode>
                <c:ptCount val="4"/>
                <c:pt idx="0" formatCode="_(&quot;$&quot;* #,##0.00_);_(&quot;$&quot;* \(#,##0.00\);_(&quot;$&quot;* &quot;-&quot;??_);_(@_)">
                  <c:v>34500</c:v>
                </c:pt>
                <c:pt idx="1" formatCode="_(&quot;$&quot;* #,##0.00_);_(&quot;$&quot;* \(#,##0.00\);_(&quot;$&quot;* &quot;-&quot;??_);_(@_)">
                  <c:v>0</c:v>
                </c:pt>
                <c:pt idx="2" formatCode="_(&quot;$&quot;* #,##0.00_);_(&quot;$&quot;* \(#,##0.00\);_(&quot;$&quot;* &quot;-&quot;??_);_(@_)">
                  <c:v>0</c:v>
                </c:pt>
                <c:pt idx="3" formatCode="_(&quot;$&quot;* #,##0.00_);_(&quot;$&quot;* \(#,##0.00\);_(&quot;$&quot;* &quot;-&quot;??_);_(@_)">
                  <c:v>0</c:v>
                </c:pt>
              </c:numCache>
            </c:numRef>
          </c:val>
          <c:extLst>
            <c:ext xmlns:c16="http://schemas.microsoft.com/office/drawing/2014/chart" uri="{C3380CC4-5D6E-409C-BE32-E72D297353CC}">
              <c16:uniqueId val="{00000003-4C7C-4B75-821D-E4C8698E25BD}"/>
            </c:ext>
          </c:extLst>
        </c:ser>
        <c:dLbls>
          <c:showLegendKey val="0"/>
          <c:showVal val="0"/>
          <c:showCatName val="0"/>
          <c:showSerName val="0"/>
          <c:showPercent val="0"/>
          <c:showBubbleSize val="0"/>
        </c:dLbls>
        <c:gapWidth val="164"/>
        <c:overlap val="-22"/>
        <c:axId val="65722624"/>
        <c:axId val="65724416"/>
      </c:barChart>
      <c:catAx>
        <c:axId val="65722624"/>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24416"/>
        <c:crosses val="autoZero"/>
        <c:auto val="1"/>
        <c:lblAlgn val="ctr"/>
        <c:lblOffset val="100"/>
        <c:noMultiLvlLbl val="0"/>
      </c:catAx>
      <c:valAx>
        <c:axId val="65724416"/>
        <c:scaling>
          <c:orientation val="minMax"/>
        </c:scaling>
        <c:delete val="0"/>
        <c:axPos val="l"/>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22624"/>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'Cost Savings (2nd)'!$N$15</c:f>
              <c:strCache>
                <c:ptCount val="1"/>
                <c:pt idx="0">
                  <c:v>Kennametal (CURRENT)</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cat>
            <c:strRef>
              <c:extLst>
                <c:ext xmlns:c15="http://schemas.microsoft.com/office/drawing/2012/chart" uri="{02D57815-91ED-43cb-92C2-25804820EDAC}">
                  <c15:fullRef>
                    <c15:sqref>'Cost Savings (2nd)'!$M$16:$M$20</c15:sqref>
                  </c15:fullRef>
                </c:ext>
              </c:extLst>
              <c:f>('Cost Savings (2nd)'!$M$16,'Cost Savings (2nd)'!$M$18:$M$20)</c:f>
              <c:strCache>
                <c:ptCount val="4"/>
                <c:pt idx="0">
                  <c:v>Cost of Inserts Used Per Year </c:v>
                </c:pt>
                <c:pt idx="1">
                  <c:v> Cost of Yearly Downtime </c:v>
                </c:pt>
                <c:pt idx="2">
                  <c:v>Cost  of Cycle Time per Year</c:v>
                </c:pt>
                <c:pt idx="3">
                  <c:v>ESTIMATED ANNUAL COST</c:v>
                </c:pt>
              </c:strCache>
            </c:strRef>
          </c:cat>
          <c:val>
            <c:numRef>
              <c:extLst>
                <c:ext xmlns:c15="http://schemas.microsoft.com/office/drawing/2012/chart" uri="{02D57815-91ED-43cb-92C2-25804820EDAC}">
                  <c15:fullRef>
                    <c15:sqref>'Cost Savings (2nd)'!$N$16:$N$20</c15:sqref>
                  </c15:fullRef>
                </c:ext>
              </c:extLst>
              <c:f>('Cost Savings (2nd)'!$N$16,'Cost Savings (2nd)'!$N$18:$N$20)</c:f>
              <c:numCache>
                <c:formatCode>General</c:formatCode>
                <c:ptCount val="4"/>
                <c:pt idx="0" formatCode="_(&quot;$&quot;* #,##0.00_);_(&quot;$&quot;* \(#,##0.00\);_(&quot;$&quot;* &quot;-&quot;??_);_(@_)">
                  <c:v>258000</c:v>
                </c:pt>
                <c:pt idx="1" formatCode="_(&quot;$&quot;* #,##0.00_);_(&quot;$&quot;* \(#,##0.00\);_(&quot;$&quot;* &quot;-&quot;??_);_(@_)">
                  <c:v>0</c:v>
                </c:pt>
                <c:pt idx="2" formatCode="_(&quot;$&quot;* #,##0.00_);_(&quot;$&quot;* \(#,##0.00\);_(&quot;$&quot;* &quot;-&quot;??_);_(@_)">
                  <c:v>0</c:v>
                </c:pt>
                <c:pt idx="3" formatCode="_(&quot;$&quot;* #,##0.00_);_(&quot;$&quot;* \(#,##0.00\);_(&quot;$&quot;* &quot;-&quot;??_);_(@_)">
                  <c:v>0</c:v>
                </c:pt>
              </c:numCache>
            </c:numRef>
          </c:val>
          <c:extLst>
            <c:ext xmlns:c16="http://schemas.microsoft.com/office/drawing/2014/chart" uri="{C3380CC4-5D6E-409C-BE32-E72D297353CC}">
              <c16:uniqueId val="{00000000-166C-4A82-A1E4-BE6B7F8603B6}"/>
            </c:ext>
          </c:extLst>
        </c:ser>
        <c:ser>
          <c:idx val="1"/>
          <c:order val="1"/>
          <c:tx>
            <c:strRef>
              <c:f>'Cost Savings (2nd)'!$O$15</c:f>
              <c:strCache>
                <c:ptCount val="1"/>
                <c:pt idx="0">
                  <c:v>KORLOY (SECOND TEST)</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cat>
            <c:strRef>
              <c:extLst>
                <c:ext xmlns:c15="http://schemas.microsoft.com/office/drawing/2012/chart" uri="{02D57815-91ED-43cb-92C2-25804820EDAC}">
                  <c15:fullRef>
                    <c15:sqref>'Cost Savings (2nd)'!$M$16:$M$20</c15:sqref>
                  </c15:fullRef>
                </c:ext>
              </c:extLst>
              <c:f>('Cost Savings (2nd)'!$M$16,'Cost Savings (2nd)'!$M$18:$M$20)</c:f>
              <c:strCache>
                <c:ptCount val="4"/>
                <c:pt idx="0">
                  <c:v>Cost of Inserts Used Per Year </c:v>
                </c:pt>
                <c:pt idx="1">
                  <c:v> Cost of Yearly Downtime </c:v>
                </c:pt>
                <c:pt idx="2">
                  <c:v>Cost  of Cycle Time per Year</c:v>
                </c:pt>
                <c:pt idx="3">
                  <c:v>ESTIMATED ANNUAL COST</c:v>
                </c:pt>
              </c:strCache>
            </c:strRef>
          </c:cat>
          <c:val>
            <c:numRef>
              <c:extLst>
                <c:ext xmlns:c15="http://schemas.microsoft.com/office/drawing/2012/chart" uri="{02D57815-91ED-43cb-92C2-25804820EDAC}">
                  <c15:fullRef>
                    <c15:sqref>'Cost Savings (2nd)'!$O$16:$O$20</c15:sqref>
                  </c15:fullRef>
                </c:ext>
              </c:extLst>
              <c:f>('Cost Savings (2nd)'!$O$16,'Cost Savings (2nd)'!$O$18:$O$20)</c:f>
              <c:numCache>
                <c:formatCode>General</c:formatCode>
                <c:ptCount val="4"/>
                <c:pt idx="0" formatCode="_(&quot;$&quot;* #,##0.00_);_(&quot;$&quot;* \(#,##0.00\);_(&quot;$&quot;* &quot;-&quot;??_);_(@_)">
                  <c:v>0</c:v>
                </c:pt>
                <c:pt idx="1" formatCode="_(&quot;$&quot;* #,##0.00_);_(&quot;$&quot;* \(#,##0.00\);_(&quot;$&quot;* &quot;-&quot;??_);_(@_)">
                  <c:v>0</c:v>
                </c:pt>
                <c:pt idx="2" formatCode="_(&quot;$&quot;* #,##0.00_);_(&quot;$&quot;* \(#,##0.00\);_(&quot;$&quot;* &quot;-&quot;??_);_(@_)">
                  <c:v>0</c:v>
                </c:pt>
                <c:pt idx="3" formatCode="_(&quot;$&quot;* #,##0.00_);_(&quot;$&quot;* \(#,##0.00\);_(&quot;$&quot;* &quot;-&quot;??_);_(@_)">
                  <c:v>0</c:v>
                </c:pt>
              </c:numCache>
            </c:numRef>
          </c:val>
          <c:extLst>
            <c:ext xmlns:c16="http://schemas.microsoft.com/office/drawing/2014/chart" uri="{C3380CC4-5D6E-409C-BE32-E72D297353CC}">
              <c16:uniqueId val="{00000001-166C-4A82-A1E4-BE6B7F8603B6}"/>
            </c:ext>
          </c:extLst>
        </c:ser>
        <c:dLbls>
          <c:showLegendKey val="0"/>
          <c:showVal val="0"/>
          <c:showCatName val="0"/>
          <c:showSerName val="0"/>
          <c:showPercent val="0"/>
          <c:showBubbleSize val="0"/>
        </c:dLbls>
        <c:gapWidth val="164"/>
        <c:overlap val="-22"/>
        <c:axId val="66081920"/>
        <c:axId val="66083456"/>
      </c:barChart>
      <c:catAx>
        <c:axId val="6608192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083456"/>
        <c:crosses val="autoZero"/>
        <c:auto val="1"/>
        <c:lblAlgn val="ctr"/>
        <c:lblOffset val="100"/>
        <c:noMultiLvlLbl val="0"/>
      </c:catAx>
      <c:valAx>
        <c:axId val="66083456"/>
        <c:scaling>
          <c:orientation val="minMax"/>
        </c:scaling>
        <c:delete val="0"/>
        <c:axPos val="l"/>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081920"/>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'Cost Savings (3rd)'!$N$15</c:f>
              <c:strCache>
                <c:ptCount val="1"/>
                <c:pt idx="0">
                  <c:v>Kennametal (CURRENT)</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cat>
            <c:strRef>
              <c:extLst>
                <c:ext xmlns:c15="http://schemas.microsoft.com/office/drawing/2012/chart" uri="{02D57815-91ED-43cb-92C2-25804820EDAC}">
                  <c15:fullRef>
                    <c15:sqref>'Cost Savings (3rd)'!$M$16:$M$20</c15:sqref>
                  </c15:fullRef>
                </c:ext>
              </c:extLst>
              <c:f>('Cost Savings (3rd)'!$M$16,'Cost Savings (3rd)'!$M$18:$M$20)</c:f>
              <c:strCache>
                <c:ptCount val="4"/>
                <c:pt idx="0">
                  <c:v>Cost of Inserts Used Per Year </c:v>
                </c:pt>
                <c:pt idx="1">
                  <c:v> Cost of Yearly Downtime </c:v>
                </c:pt>
                <c:pt idx="2">
                  <c:v>Cost  of Cycle Time per Year</c:v>
                </c:pt>
                <c:pt idx="3">
                  <c:v>ESTIMATED ANNUAL COST</c:v>
                </c:pt>
              </c:strCache>
            </c:strRef>
          </c:cat>
          <c:val>
            <c:numRef>
              <c:extLst>
                <c:ext xmlns:c15="http://schemas.microsoft.com/office/drawing/2012/chart" uri="{02D57815-91ED-43cb-92C2-25804820EDAC}">
                  <c15:fullRef>
                    <c15:sqref>'Cost Savings (3rd)'!$N$16:$N$20</c15:sqref>
                  </c15:fullRef>
                </c:ext>
              </c:extLst>
              <c:f>('Cost Savings (3rd)'!$N$16,'Cost Savings (3rd)'!$N$18:$N$20)</c:f>
              <c:numCache>
                <c:formatCode>General</c:formatCode>
                <c:ptCount val="4"/>
                <c:pt idx="0" formatCode="_(&quot;$&quot;* #,##0.00_);_(&quot;$&quot;* \(#,##0.00\);_(&quot;$&quot;* &quot;-&quot;??_);_(@_)">
                  <c:v>258000</c:v>
                </c:pt>
                <c:pt idx="1" formatCode="_(&quot;$&quot;* #,##0.00_);_(&quot;$&quot;* \(#,##0.00\);_(&quot;$&quot;* &quot;-&quot;??_);_(@_)">
                  <c:v>0</c:v>
                </c:pt>
                <c:pt idx="2" formatCode="_(&quot;$&quot;* #,##0.00_);_(&quot;$&quot;* \(#,##0.00\);_(&quot;$&quot;* &quot;-&quot;??_);_(@_)">
                  <c:v>0</c:v>
                </c:pt>
                <c:pt idx="3" formatCode="_(&quot;$&quot;* #,##0.00_);_(&quot;$&quot;* \(#,##0.00\);_(&quot;$&quot;* &quot;-&quot;??_);_(@_)">
                  <c:v>0</c:v>
                </c:pt>
              </c:numCache>
            </c:numRef>
          </c:val>
          <c:extLst>
            <c:ext xmlns:c16="http://schemas.microsoft.com/office/drawing/2014/chart" uri="{C3380CC4-5D6E-409C-BE32-E72D297353CC}">
              <c16:uniqueId val="{00000000-A7A8-41B4-B51B-3150419CE96A}"/>
            </c:ext>
          </c:extLst>
        </c:ser>
        <c:ser>
          <c:idx val="1"/>
          <c:order val="1"/>
          <c:tx>
            <c:strRef>
              <c:f>'Cost Savings (3rd)'!$O$15</c:f>
              <c:strCache>
                <c:ptCount val="1"/>
                <c:pt idx="0">
                  <c:v>KORLOY (THIRD TEST)</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cat>
            <c:strRef>
              <c:extLst>
                <c:ext xmlns:c15="http://schemas.microsoft.com/office/drawing/2012/chart" uri="{02D57815-91ED-43cb-92C2-25804820EDAC}">
                  <c15:fullRef>
                    <c15:sqref>'Cost Savings (3rd)'!$M$16:$M$20</c15:sqref>
                  </c15:fullRef>
                </c:ext>
              </c:extLst>
              <c:f>('Cost Savings (3rd)'!$M$16,'Cost Savings (3rd)'!$M$18:$M$20)</c:f>
              <c:strCache>
                <c:ptCount val="4"/>
                <c:pt idx="0">
                  <c:v>Cost of Inserts Used Per Year </c:v>
                </c:pt>
                <c:pt idx="1">
                  <c:v> Cost of Yearly Downtime </c:v>
                </c:pt>
                <c:pt idx="2">
                  <c:v>Cost  of Cycle Time per Year</c:v>
                </c:pt>
                <c:pt idx="3">
                  <c:v>ESTIMATED ANNUAL COST</c:v>
                </c:pt>
              </c:strCache>
            </c:strRef>
          </c:cat>
          <c:val>
            <c:numRef>
              <c:extLst>
                <c:ext xmlns:c15="http://schemas.microsoft.com/office/drawing/2012/chart" uri="{02D57815-91ED-43cb-92C2-25804820EDAC}">
                  <c15:fullRef>
                    <c15:sqref>'Cost Savings (3rd)'!$O$16:$O$20</c15:sqref>
                  </c15:fullRef>
                </c:ext>
              </c:extLst>
              <c:f>('Cost Savings (3rd)'!$O$16,'Cost Savings (3rd)'!$O$18:$O$20)</c:f>
              <c:numCache>
                <c:formatCode>General</c:formatCode>
                <c:ptCount val="4"/>
                <c:pt idx="0" formatCode="_(&quot;$&quot;* #,##0.00_);_(&quot;$&quot;* \(#,##0.00\);_(&quot;$&quot;* &quot;-&quot;??_);_(@_)">
                  <c:v>0</c:v>
                </c:pt>
                <c:pt idx="1" formatCode="_(&quot;$&quot;* #,##0.00_);_(&quot;$&quot;* \(#,##0.00\);_(&quot;$&quot;* &quot;-&quot;??_);_(@_)">
                  <c:v>0</c:v>
                </c:pt>
                <c:pt idx="2" formatCode="_(&quot;$&quot;* #,##0.00_);_(&quot;$&quot;* \(#,##0.00\);_(&quot;$&quot;* &quot;-&quot;??_);_(@_)">
                  <c:v>0</c:v>
                </c:pt>
                <c:pt idx="3" formatCode="_(&quot;$&quot;* #,##0.00_);_(&quot;$&quot;* \(#,##0.00\);_(&quot;$&quot;* &quot;-&quot;??_);_(@_)">
                  <c:v>0</c:v>
                </c:pt>
              </c:numCache>
            </c:numRef>
          </c:val>
          <c:extLst>
            <c:ext xmlns:c16="http://schemas.microsoft.com/office/drawing/2014/chart" uri="{C3380CC4-5D6E-409C-BE32-E72D297353CC}">
              <c16:uniqueId val="{00000001-A7A8-41B4-B51B-3150419CE96A}"/>
            </c:ext>
          </c:extLst>
        </c:ser>
        <c:dLbls>
          <c:showLegendKey val="0"/>
          <c:showVal val="0"/>
          <c:showCatName val="0"/>
          <c:showSerName val="0"/>
          <c:showPercent val="0"/>
          <c:showBubbleSize val="0"/>
        </c:dLbls>
        <c:gapWidth val="164"/>
        <c:overlap val="-22"/>
        <c:axId val="64906752"/>
        <c:axId val="64908288"/>
      </c:barChart>
      <c:catAx>
        <c:axId val="6490675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08288"/>
        <c:crosses val="autoZero"/>
        <c:auto val="1"/>
        <c:lblAlgn val="ctr"/>
        <c:lblOffset val="100"/>
        <c:noMultiLvlLbl val="0"/>
      </c:catAx>
      <c:valAx>
        <c:axId val="64908288"/>
        <c:scaling>
          <c:orientation val="minMax"/>
        </c:scaling>
        <c:delete val="0"/>
        <c:axPos val="l"/>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06752"/>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476250</xdr:colOff>
      <xdr:row>8</xdr:row>
      <xdr:rowOff>114300</xdr:rowOff>
    </xdr:from>
    <xdr:to>
      <xdr:col>12</xdr:col>
      <xdr:colOff>476250</xdr:colOff>
      <xdr:row>11</xdr:row>
      <xdr:rowOff>9525</xdr:rowOff>
    </xdr:to>
    <xdr:sp macro="" textlink="">
      <xdr:nvSpPr>
        <xdr:cNvPr id="2" name="Callout: Line 1">
          <a:extLst>
            <a:ext uri="{FF2B5EF4-FFF2-40B4-BE49-F238E27FC236}">
              <a16:creationId xmlns:a16="http://schemas.microsoft.com/office/drawing/2014/main" id="{355850BC-C1F8-46B8-BF2D-BCE2424560AF}"/>
            </a:ext>
          </a:extLst>
        </xdr:cNvPr>
        <xdr:cNvSpPr/>
      </xdr:nvSpPr>
      <xdr:spPr>
        <a:xfrm>
          <a:off x="7791450" y="1790700"/>
          <a:ext cx="1219200" cy="466725"/>
        </a:xfrm>
        <a:prstGeom prst="borderCallout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WIN</a:t>
          </a:r>
        </a:p>
        <a:p>
          <a:pPr algn="ctr"/>
          <a:r>
            <a:rPr lang="en-US" sz="1100" b="1"/>
            <a:t>LOST</a:t>
          </a:r>
        </a:p>
      </xdr:txBody>
    </xdr:sp>
    <xdr:clientData/>
  </xdr:twoCellAnchor>
  <xdr:twoCellAnchor>
    <xdr:from>
      <xdr:col>10</xdr:col>
      <xdr:colOff>381000</xdr:colOff>
      <xdr:row>13</xdr:row>
      <xdr:rowOff>161926</xdr:rowOff>
    </xdr:from>
    <xdr:to>
      <xdr:col>12</xdr:col>
      <xdr:colOff>485775</xdr:colOff>
      <xdr:row>16</xdr:row>
      <xdr:rowOff>9526</xdr:rowOff>
    </xdr:to>
    <xdr:sp macro="" textlink="">
      <xdr:nvSpPr>
        <xdr:cNvPr id="3" name="Callout: Bent Line 2">
          <a:extLst>
            <a:ext uri="{FF2B5EF4-FFF2-40B4-BE49-F238E27FC236}">
              <a16:creationId xmlns:a16="http://schemas.microsoft.com/office/drawing/2014/main" id="{3AA75B22-6E25-41D8-AE57-31A434B9AFF7}"/>
            </a:ext>
          </a:extLst>
        </xdr:cNvPr>
        <xdr:cNvSpPr/>
      </xdr:nvSpPr>
      <xdr:spPr>
        <a:xfrm>
          <a:off x="7696200" y="3028951"/>
          <a:ext cx="1323975" cy="419100"/>
        </a:xfrm>
        <a:prstGeom prst="borderCallout2">
          <a:avLst>
            <a:gd name="adj1" fmla="val 18750"/>
            <a:gd name="adj2" fmla="val -8333"/>
            <a:gd name="adj3" fmla="val 18750"/>
            <a:gd name="adj4" fmla="val -16667"/>
            <a:gd name="adj5" fmla="val -75306"/>
            <a:gd name="adj6" fmla="val -6281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PART NAME</a:t>
          </a:r>
        </a:p>
      </xdr:txBody>
    </xdr:sp>
    <xdr:clientData/>
  </xdr:twoCellAnchor>
  <xdr:twoCellAnchor>
    <xdr:from>
      <xdr:col>7</xdr:col>
      <xdr:colOff>571500</xdr:colOff>
      <xdr:row>6</xdr:row>
      <xdr:rowOff>9525</xdr:rowOff>
    </xdr:from>
    <xdr:to>
      <xdr:col>10</xdr:col>
      <xdr:colOff>66675</xdr:colOff>
      <xdr:row>9</xdr:row>
      <xdr:rowOff>1</xdr:rowOff>
    </xdr:to>
    <xdr:sp macro="" textlink="">
      <xdr:nvSpPr>
        <xdr:cNvPr id="4" name="Callout: Bent Line 3">
          <a:extLst>
            <a:ext uri="{FF2B5EF4-FFF2-40B4-BE49-F238E27FC236}">
              <a16:creationId xmlns:a16="http://schemas.microsoft.com/office/drawing/2014/main" id="{BB4C8298-8513-45E4-9AA9-9BCC4895ED46}"/>
            </a:ext>
          </a:extLst>
        </xdr:cNvPr>
        <xdr:cNvSpPr/>
      </xdr:nvSpPr>
      <xdr:spPr>
        <a:xfrm>
          <a:off x="6057900" y="1304925"/>
          <a:ext cx="1323975" cy="561976"/>
        </a:xfrm>
        <a:prstGeom prst="borderCallout2">
          <a:avLst>
            <a:gd name="adj1" fmla="val 18750"/>
            <a:gd name="adj2" fmla="val -8333"/>
            <a:gd name="adj3" fmla="val 18750"/>
            <a:gd name="adj4" fmla="val -16667"/>
            <a:gd name="adj5" fmla="val 179240"/>
            <a:gd name="adj6" fmla="val -94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COMPETITOR</a:t>
          </a:r>
        </a:p>
        <a:p>
          <a:pPr algn="ctr"/>
          <a:r>
            <a:rPr lang="en-US" sz="1100" b="1"/>
            <a:t>FIRST 3 LETTERS</a:t>
          </a:r>
        </a:p>
      </xdr:txBody>
    </xdr:sp>
    <xdr:clientData/>
  </xdr:twoCellAnchor>
  <xdr:twoCellAnchor>
    <xdr:from>
      <xdr:col>7</xdr:col>
      <xdr:colOff>352425</xdr:colOff>
      <xdr:row>13</xdr:row>
      <xdr:rowOff>161925</xdr:rowOff>
    </xdr:from>
    <xdr:to>
      <xdr:col>9</xdr:col>
      <xdr:colOff>352425</xdr:colOff>
      <xdr:row>16</xdr:row>
      <xdr:rowOff>28575</xdr:rowOff>
    </xdr:to>
    <xdr:sp macro="" textlink="">
      <xdr:nvSpPr>
        <xdr:cNvPr id="5" name="Callout: Line 4">
          <a:extLst>
            <a:ext uri="{FF2B5EF4-FFF2-40B4-BE49-F238E27FC236}">
              <a16:creationId xmlns:a16="http://schemas.microsoft.com/office/drawing/2014/main" id="{B3C3C5AF-C70C-4397-A908-6CA124D52BAD}"/>
            </a:ext>
          </a:extLst>
        </xdr:cNvPr>
        <xdr:cNvSpPr/>
      </xdr:nvSpPr>
      <xdr:spPr>
        <a:xfrm>
          <a:off x="5838825" y="3028950"/>
          <a:ext cx="1219200" cy="438150"/>
        </a:xfrm>
        <a:prstGeom prst="borderCallout1">
          <a:avLst>
            <a:gd name="adj1" fmla="val 18750"/>
            <a:gd name="adj2" fmla="val -8333"/>
            <a:gd name="adj3" fmla="val -82309"/>
            <a:gd name="adj4" fmla="val -3599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MATERIAL</a:t>
          </a:r>
        </a:p>
      </xdr:txBody>
    </xdr:sp>
    <xdr:clientData/>
  </xdr:twoCellAnchor>
  <xdr:twoCellAnchor>
    <xdr:from>
      <xdr:col>5</xdr:col>
      <xdr:colOff>57150</xdr:colOff>
      <xdr:row>6</xdr:row>
      <xdr:rowOff>0</xdr:rowOff>
    </xdr:from>
    <xdr:to>
      <xdr:col>7</xdr:col>
      <xdr:colOff>161925</xdr:colOff>
      <xdr:row>8</xdr:row>
      <xdr:rowOff>180976</xdr:rowOff>
    </xdr:to>
    <xdr:sp macro="" textlink="">
      <xdr:nvSpPr>
        <xdr:cNvPr id="6" name="Callout: Bent Line 5">
          <a:extLst>
            <a:ext uri="{FF2B5EF4-FFF2-40B4-BE49-F238E27FC236}">
              <a16:creationId xmlns:a16="http://schemas.microsoft.com/office/drawing/2014/main" id="{BB6D90DE-1040-4A98-B505-1B45554DA3D2}"/>
            </a:ext>
          </a:extLst>
        </xdr:cNvPr>
        <xdr:cNvSpPr/>
      </xdr:nvSpPr>
      <xdr:spPr>
        <a:xfrm>
          <a:off x="4324350" y="1295400"/>
          <a:ext cx="1323975" cy="561976"/>
        </a:xfrm>
        <a:prstGeom prst="borderCallout2">
          <a:avLst>
            <a:gd name="adj1" fmla="val 18750"/>
            <a:gd name="adj2" fmla="val -8333"/>
            <a:gd name="adj3" fmla="val 18750"/>
            <a:gd name="adj4" fmla="val -16667"/>
            <a:gd name="adj5" fmla="val 179240"/>
            <a:gd name="adj6" fmla="val -94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GRADE</a:t>
          </a:r>
        </a:p>
      </xdr:txBody>
    </xdr:sp>
    <xdr:clientData/>
  </xdr:twoCellAnchor>
  <xdr:twoCellAnchor>
    <xdr:from>
      <xdr:col>4</xdr:col>
      <xdr:colOff>161925</xdr:colOff>
      <xdr:row>13</xdr:row>
      <xdr:rowOff>171450</xdr:rowOff>
    </xdr:from>
    <xdr:to>
      <xdr:col>6</xdr:col>
      <xdr:colOff>600075</xdr:colOff>
      <xdr:row>16</xdr:row>
      <xdr:rowOff>28575</xdr:rowOff>
    </xdr:to>
    <xdr:sp macro="" textlink="">
      <xdr:nvSpPr>
        <xdr:cNvPr id="7" name="Callout: Line 6">
          <a:extLst>
            <a:ext uri="{FF2B5EF4-FFF2-40B4-BE49-F238E27FC236}">
              <a16:creationId xmlns:a16="http://schemas.microsoft.com/office/drawing/2014/main" id="{0D205986-5399-4AD0-929D-BB9D5C93D804}"/>
            </a:ext>
          </a:extLst>
        </xdr:cNvPr>
        <xdr:cNvSpPr/>
      </xdr:nvSpPr>
      <xdr:spPr>
        <a:xfrm>
          <a:off x="3819525" y="3038475"/>
          <a:ext cx="1657350" cy="428625"/>
        </a:xfrm>
        <a:prstGeom prst="borderCallout1">
          <a:avLst>
            <a:gd name="adj1" fmla="val 18750"/>
            <a:gd name="adj2" fmla="val -8333"/>
            <a:gd name="adj3" fmla="val -82309"/>
            <a:gd name="adj4" fmla="val -216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PRODUCT DESCRIPTION</a:t>
          </a:r>
        </a:p>
      </xdr:txBody>
    </xdr:sp>
    <xdr:clientData/>
  </xdr:twoCellAnchor>
  <xdr:twoCellAnchor>
    <xdr:from>
      <xdr:col>2</xdr:col>
      <xdr:colOff>400049</xdr:colOff>
      <xdr:row>6</xdr:row>
      <xdr:rowOff>19050</xdr:rowOff>
    </xdr:from>
    <xdr:to>
      <xdr:col>4</xdr:col>
      <xdr:colOff>228600</xdr:colOff>
      <xdr:row>10</xdr:row>
      <xdr:rowOff>95250</xdr:rowOff>
    </xdr:to>
    <xdr:sp macro="" textlink="">
      <xdr:nvSpPr>
        <xdr:cNvPr id="8" name="Callout: Line 7">
          <a:extLst>
            <a:ext uri="{FF2B5EF4-FFF2-40B4-BE49-F238E27FC236}">
              <a16:creationId xmlns:a16="http://schemas.microsoft.com/office/drawing/2014/main" id="{F11E55EE-AB97-439B-9038-D824095FDBD3}"/>
            </a:ext>
          </a:extLst>
        </xdr:cNvPr>
        <xdr:cNvSpPr/>
      </xdr:nvSpPr>
      <xdr:spPr>
        <a:xfrm>
          <a:off x="2838449" y="1314450"/>
          <a:ext cx="1047751" cy="838200"/>
        </a:xfrm>
        <a:prstGeom prst="borderCallout1">
          <a:avLst>
            <a:gd name="adj1" fmla="val 48348"/>
            <a:gd name="adj2" fmla="val -7980"/>
            <a:gd name="adj3" fmla="val 113573"/>
            <a:gd name="adj4" fmla="val -16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 = TURNING</a:t>
          </a:r>
        </a:p>
        <a:p>
          <a:pPr algn="l"/>
          <a:r>
            <a:rPr lang="en-US" sz="1100"/>
            <a:t>M</a:t>
          </a:r>
          <a:r>
            <a:rPr lang="en-US" sz="1100" baseline="0"/>
            <a:t> = MILING</a:t>
          </a:r>
        </a:p>
        <a:p>
          <a:pPr algn="l"/>
          <a:r>
            <a:rPr lang="en-US" sz="1100" baseline="0"/>
            <a:t>D = DRILLING</a:t>
          </a:r>
        </a:p>
        <a:p>
          <a:pPr algn="l"/>
          <a:r>
            <a:rPr lang="en-US" sz="1100" baseline="0"/>
            <a:t>G = GROOVING</a:t>
          </a:r>
          <a:endParaRPr lang="en-US" sz="1100"/>
        </a:p>
      </xdr:txBody>
    </xdr:sp>
    <xdr:clientData/>
  </xdr:twoCellAnchor>
  <xdr:twoCellAnchor>
    <xdr:from>
      <xdr:col>1</xdr:col>
      <xdr:colOff>95251</xdr:colOff>
      <xdr:row>24</xdr:row>
      <xdr:rowOff>9525</xdr:rowOff>
    </xdr:from>
    <xdr:to>
      <xdr:col>13</xdr:col>
      <xdr:colOff>485775</xdr:colOff>
      <xdr:row>40</xdr:row>
      <xdr:rowOff>180975</xdr:rowOff>
    </xdr:to>
    <xdr:sp macro="" textlink="">
      <xdr:nvSpPr>
        <xdr:cNvPr id="9" name="TextBox 8">
          <a:extLst>
            <a:ext uri="{FF2B5EF4-FFF2-40B4-BE49-F238E27FC236}">
              <a16:creationId xmlns:a16="http://schemas.microsoft.com/office/drawing/2014/main" id="{2563955A-7545-47CA-8BB6-C40F3D7C0EB8}"/>
            </a:ext>
          </a:extLst>
        </xdr:cNvPr>
        <xdr:cNvSpPr txBox="1"/>
      </xdr:nvSpPr>
      <xdr:spPr>
        <a:xfrm>
          <a:off x="447676" y="5067300"/>
          <a:ext cx="7705724" cy="3219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b="1"/>
            <a:t>(1)</a:t>
          </a:r>
          <a:r>
            <a:rPr lang="en-US" sz="1300" b="1" baseline="0"/>
            <a:t> </a:t>
          </a:r>
          <a:r>
            <a:rPr lang="en-US" sz="1300"/>
            <a:t>Fill in the competing brand name and all the information know for that toll in the first column </a:t>
          </a:r>
          <a:r>
            <a:rPr lang="en-US" sz="1300">
              <a:solidFill>
                <a:srgbClr val="FF0000"/>
              </a:solidFill>
            </a:rPr>
            <a:t>(Row 8 to 34)</a:t>
          </a:r>
        </a:p>
        <a:p>
          <a:endParaRPr lang="en-US" sz="1300"/>
        </a:p>
        <a:p>
          <a:r>
            <a:rPr lang="en-US" sz="1300" b="1"/>
            <a:t>(2) </a:t>
          </a:r>
          <a:r>
            <a:rPr lang="en-US" sz="1300"/>
            <a:t>Fill in the "INSERT" </a:t>
          </a:r>
          <a:r>
            <a:rPr lang="en-US" sz="1300">
              <a:solidFill>
                <a:srgbClr val="FF0000"/>
              </a:solidFill>
            </a:rPr>
            <a:t>row (Row 23) </a:t>
          </a:r>
          <a:r>
            <a:rPr lang="en-US" sz="1300"/>
            <a:t>for any other Korloy insers you may have run. By making this the first step in the cutting data area it will fill in some other information that is probably going to be the same as the competing brand column thus saving you input time. If you need to change some of this information you may do so later.</a:t>
          </a:r>
        </a:p>
        <a:p>
          <a:endParaRPr lang="en-US" sz="1300"/>
        </a:p>
        <a:p>
          <a:pPr lvl="1"/>
          <a:r>
            <a:rPr lang="en-US" sz="1300" i="1"/>
            <a:t>Note: There are 3 separate tabs for the indivudual Korloy tests you have rund. Review the results and print what is applicable for you need.</a:t>
          </a:r>
        </a:p>
        <a:p>
          <a:endParaRPr lang="en-US" sz="1300"/>
        </a:p>
        <a:p>
          <a:r>
            <a:rPr lang="en-US" sz="1300" b="1"/>
            <a:t>(3) </a:t>
          </a:r>
          <a:r>
            <a:rPr lang="en-US" sz="1300"/>
            <a:t>Fill in all general information in the top sections. It does not matter when you fill this in but if you make and error and have to restart the sheet you won't have to put this in again.</a:t>
          </a:r>
        </a:p>
        <a:p>
          <a:endParaRPr lang="en-US" sz="1300"/>
        </a:p>
        <a:p>
          <a:r>
            <a:rPr lang="en-US" sz="1300" b="1"/>
            <a:t>(4) </a:t>
          </a:r>
          <a:r>
            <a:rPr lang="en-US" sz="1300"/>
            <a:t>That's it; the cost saving sheet(s) is automatically generated from this data and ready to print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27</xdr:row>
      <xdr:rowOff>0</xdr:rowOff>
    </xdr:from>
    <xdr:to>
      <xdr:col>9</xdr:col>
      <xdr:colOff>0</xdr:colOff>
      <xdr:row>27</xdr:row>
      <xdr:rowOff>0</xdr:rowOff>
    </xdr:to>
    <xdr:sp macro="" textlink="">
      <xdr:nvSpPr>
        <xdr:cNvPr id="3179" name="Line 2">
          <a:extLst>
            <a:ext uri="{FF2B5EF4-FFF2-40B4-BE49-F238E27FC236}">
              <a16:creationId xmlns:a16="http://schemas.microsoft.com/office/drawing/2014/main" id="{00000000-0008-0000-0100-00006B0C0000}"/>
            </a:ext>
          </a:extLst>
        </xdr:cNvPr>
        <xdr:cNvSpPr>
          <a:spLocks noChangeShapeType="1"/>
        </xdr:cNvSpPr>
      </xdr:nvSpPr>
      <xdr:spPr bwMode="auto">
        <a:xfrm>
          <a:off x="7543800" y="721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28</xdr:row>
      <xdr:rowOff>152400</xdr:rowOff>
    </xdr:from>
    <xdr:to>
      <xdr:col>9</xdr:col>
      <xdr:colOff>0</xdr:colOff>
      <xdr:row>28</xdr:row>
      <xdr:rowOff>152400</xdr:rowOff>
    </xdr:to>
    <xdr:sp macro="" textlink="">
      <xdr:nvSpPr>
        <xdr:cNvPr id="3180" name="Line 3">
          <a:extLst>
            <a:ext uri="{FF2B5EF4-FFF2-40B4-BE49-F238E27FC236}">
              <a16:creationId xmlns:a16="http://schemas.microsoft.com/office/drawing/2014/main" id="{00000000-0008-0000-0100-00006C0C0000}"/>
            </a:ext>
          </a:extLst>
        </xdr:cNvPr>
        <xdr:cNvSpPr>
          <a:spLocks noChangeShapeType="1"/>
        </xdr:cNvSpPr>
      </xdr:nvSpPr>
      <xdr:spPr bwMode="auto">
        <a:xfrm>
          <a:off x="7543800" y="7562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32</xdr:row>
      <xdr:rowOff>9525</xdr:rowOff>
    </xdr:from>
    <xdr:to>
      <xdr:col>9</xdr:col>
      <xdr:colOff>0</xdr:colOff>
      <xdr:row>32</xdr:row>
      <xdr:rowOff>9525</xdr:rowOff>
    </xdr:to>
    <xdr:sp macro="" textlink="">
      <xdr:nvSpPr>
        <xdr:cNvPr id="3181" name="Line 4">
          <a:extLst>
            <a:ext uri="{FF2B5EF4-FFF2-40B4-BE49-F238E27FC236}">
              <a16:creationId xmlns:a16="http://schemas.microsoft.com/office/drawing/2014/main" id="{00000000-0008-0000-0100-00006D0C0000}"/>
            </a:ext>
          </a:extLst>
        </xdr:cNvPr>
        <xdr:cNvSpPr>
          <a:spLocks noChangeShapeType="1"/>
        </xdr:cNvSpPr>
      </xdr:nvSpPr>
      <xdr:spPr bwMode="auto">
        <a:xfrm>
          <a:off x="7543800" y="8181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33</xdr:row>
      <xdr:rowOff>0</xdr:rowOff>
    </xdr:from>
    <xdr:to>
      <xdr:col>9</xdr:col>
      <xdr:colOff>0</xdr:colOff>
      <xdr:row>33</xdr:row>
      <xdr:rowOff>0</xdr:rowOff>
    </xdr:to>
    <xdr:sp macro="" textlink="">
      <xdr:nvSpPr>
        <xdr:cNvPr id="3182" name="Line 5">
          <a:extLst>
            <a:ext uri="{FF2B5EF4-FFF2-40B4-BE49-F238E27FC236}">
              <a16:creationId xmlns:a16="http://schemas.microsoft.com/office/drawing/2014/main" id="{00000000-0008-0000-0100-00006E0C0000}"/>
            </a:ext>
          </a:extLst>
        </xdr:cNvPr>
        <xdr:cNvSpPr>
          <a:spLocks noChangeShapeType="1"/>
        </xdr:cNvSpPr>
      </xdr:nvSpPr>
      <xdr:spPr bwMode="auto">
        <a:xfrm>
          <a:off x="7543800" y="8362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33</xdr:row>
      <xdr:rowOff>0</xdr:rowOff>
    </xdr:from>
    <xdr:to>
      <xdr:col>9</xdr:col>
      <xdr:colOff>0</xdr:colOff>
      <xdr:row>33</xdr:row>
      <xdr:rowOff>0</xdr:rowOff>
    </xdr:to>
    <xdr:sp macro="" textlink="">
      <xdr:nvSpPr>
        <xdr:cNvPr id="3183" name="Line 6">
          <a:extLst>
            <a:ext uri="{FF2B5EF4-FFF2-40B4-BE49-F238E27FC236}">
              <a16:creationId xmlns:a16="http://schemas.microsoft.com/office/drawing/2014/main" id="{00000000-0008-0000-0100-00006F0C0000}"/>
            </a:ext>
          </a:extLst>
        </xdr:cNvPr>
        <xdr:cNvSpPr>
          <a:spLocks noChangeShapeType="1"/>
        </xdr:cNvSpPr>
      </xdr:nvSpPr>
      <xdr:spPr bwMode="auto">
        <a:xfrm>
          <a:off x="7543800" y="8362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36</xdr:row>
      <xdr:rowOff>0</xdr:rowOff>
    </xdr:from>
    <xdr:to>
      <xdr:col>9</xdr:col>
      <xdr:colOff>0</xdr:colOff>
      <xdr:row>36</xdr:row>
      <xdr:rowOff>0</xdr:rowOff>
    </xdr:to>
    <xdr:sp macro="" textlink="">
      <xdr:nvSpPr>
        <xdr:cNvPr id="3184" name="Line 7">
          <a:extLst>
            <a:ext uri="{FF2B5EF4-FFF2-40B4-BE49-F238E27FC236}">
              <a16:creationId xmlns:a16="http://schemas.microsoft.com/office/drawing/2014/main" id="{00000000-0008-0000-0100-0000700C0000}"/>
            </a:ext>
          </a:extLst>
        </xdr:cNvPr>
        <xdr:cNvSpPr>
          <a:spLocks noChangeShapeType="1"/>
        </xdr:cNvSpPr>
      </xdr:nvSpPr>
      <xdr:spPr bwMode="auto">
        <a:xfrm>
          <a:off x="7543800" y="895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66675</xdr:colOff>
      <xdr:row>7</xdr:row>
      <xdr:rowOff>57150</xdr:rowOff>
    </xdr:from>
    <xdr:to>
      <xdr:col>8</xdr:col>
      <xdr:colOff>361950</xdr:colOff>
      <xdr:row>7</xdr:row>
      <xdr:rowOff>161925</xdr:rowOff>
    </xdr:to>
    <xdr:sp macro="" textlink="">
      <xdr:nvSpPr>
        <xdr:cNvPr id="3186" name="AutoShape 14">
          <a:extLst>
            <a:ext uri="{FF2B5EF4-FFF2-40B4-BE49-F238E27FC236}">
              <a16:creationId xmlns:a16="http://schemas.microsoft.com/office/drawing/2014/main" id="{00000000-0008-0000-0100-0000720C0000}"/>
            </a:ext>
          </a:extLst>
        </xdr:cNvPr>
        <xdr:cNvSpPr>
          <a:spLocks noChangeArrowheads="1"/>
        </xdr:cNvSpPr>
      </xdr:nvSpPr>
      <xdr:spPr bwMode="auto">
        <a:xfrm flipV="1">
          <a:off x="7019925" y="3467100"/>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66675</xdr:colOff>
      <xdr:row>18</xdr:row>
      <xdr:rowOff>57150</xdr:rowOff>
    </xdr:from>
    <xdr:to>
      <xdr:col>8</xdr:col>
      <xdr:colOff>361950</xdr:colOff>
      <xdr:row>18</xdr:row>
      <xdr:rowOff>161925</xdr:rowOff>
    </xdr:to>
    <xdr:sp macro="" textlink="">
      <xdr:nvSpPr>
        <xdr:cNvPr id="3187" name="AutoShape 15">
          <a:extLst>
            <a:ext uri="{FF2B5EF4-FFF2-40B4-BE49-F238E27FC236}">
              <a16:creationId xmlns:a16="http://schemas.microsoft.com/office/drawing/2014/main" id="{00000000-0008-0000-0100-0000730C0000}"/>
            </a:ext>
          </a:extLst>
        </xdr:cNvPr>
        <xdr:cNvSpPr>
          <a:spLocks noChangeArrowheads="1"/>
        </xdr:cNvSpPr>
      </xdr:nvSpPr>
      <xdr:spPr bwMode="auto">
        <a:xfrm flipV="1">
          <a:off x="7019925" y="5562600"/>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76200</xdr:colOff>
      <xdr:row>19</xdr:row>
      <xdr:rowOff>57150</xdr:rowOff>
    </xdr:from>
    <xdr:to>
      <xdr:col>8</xdr:col>
      <xdr:colOff>371475</xdr:colOff>
      <xdr:row>19</xdr:row>
      <xdr:rowOff>161925</xdr:rowOff>
    </xdr:to>
    <xdr:sp macro="" textlink="">
      <xdr:nvSpPr>
        <xdr:cNvPr id="3188" name="AutoShape 16">
          <a:extLst>
            <a:ext uri="{FF2B5EF4-FFF2-40B4-BE49-F238E27FC236}">
              <a16:creationId xmlns:a16="http://schemas.microsoft.com/office/drawing/2014/main" id="{00000000-0008-0000-0100-0000740C0000}"/>
            </a:ext>
          </a:extLst>
        </xdr:cNvPr>
        <xdr:cNvSpPr>
          <a:spLocks noChangeArrowheads="1"/>
        </xdr:cNvSpPr>
      </xdr:nvSpPr>
      <xdr:spPr bwMode="auto">
        <a:xfrm flipV="1">
          <a:off x="7029450" y="5753100"/>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57150</xdr:colOff>
      <xdr:row>21</xdr:row>
      <xdr:rowOff>47625</xdr:rowOff>
    </xdr:from>
    <xdr:to>
      <xdr:col>8</xdr:col>
      <xdr:colOff>352425</xdr:colOff>
      <xdr:row>21</xdr:row>
      <xdr:rowOff>152400</xdr:rowOff>
    </xdr:to>
    <xdr:sp macro="" textlink="">
      <xdr:nvSpPr>
        <xdr:cNvPr id="3189" name="AutoShape 17">
          <a:extLst>
            <a:ext uri="{FF2B5EF4-FFF2-40B4-BE49-F238E27FC236}">
              <a16:creationId xmlns:a16="http://schemas.microsoft.com/office/drawing/2014/main" id="{00000000-0008-0000-0100-0000750C0000}"/>
            </a:ext>
          </a:extLst>
        </xdr:cNvPr>
        <xdr:cNvSpPr>
          <a:spLocks noChangeArrowheads="1"/>
        </xdr:cNvSpPr>
      </xdr:nvSpPr>
      <xdr:spPr bwMode="auto">
        <a:xfrm flipV="1">
          <a:off x="7010400" y="6124575"/>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47625</xdr:colOff>
      <xdr:row>26</xdr:row>
      <xdr:rowOff>57150</xdr:rowOff>
    </xdr:from>
    <xdr:to>
      <xdr:col>8</xdr:col>
      <xdr:colOff>342900</xdr:colOff>
      <xdr:row>26</xdr:row>
      <xdr:rowOff>161925</xdr:rowOff>
    </xdr:to>
    <xdr:sp macro="" textlink="">
      <xdr:nvSpPr>
        <xdr:cNvPr id="3190" name="AutoShape 18">
          <a:extLst>
            <a:ext uri="{FF2B5EF4-FFF2-40B4-BE49-F238E27FC236}">
              <a16:creationId xmlns:a16="http://schemas.microsoft.com/office/drawing/2014/main" id="{00000000-0008-0000-0100-0000760C0000}"/>
            </a:ext>
          </a:extLst>
        </xdr:cNvPr>
        <xdr:cNvSpPr>
          <a:spLocks noChangeArrowheads="1"/>
        </xdr:cNvSpPr>
      </xdr:nvSpPr>
      <xdr:spPr bwMode="auto">
        <a:xfrm flipV="1">
          <a:off x="7000875" y="7086600"/>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57150</xdr:colOff>
      <xdr:row>27</xdr:row>
      <xdr:rowOff>57150</xdr:rowOff>
    </xdr:from>
    <xdr:to>
      <xdr:col>8</xdr:col>
      <xdr:colOff>352425</xdr:colOff>
      <xdr:row>27</xdr:row>
      <xdr:rowOff>161925</xdr:rowOff>
    </xdr:to>
    <xdr:sp macro="" textlink="">
      <xdr:nvSpPr>
        <xdr:cNvPr id="3191" name="AutoShape 19">
          <a:extLst>
            <a:ext uri="{FF2B5EF4-FFF2-40B4-BE49-F238E27FC236}">
              <a16:creationId xmlns:a16="http://schemas.microsoft.com/office/drawing/2014/main" id="{00000000-0008-0000-0100-0000770C0000}"/>
            </a:ext>
          </a:extLst>
        </xdr:cNvPr>
        <xdr:cNvSpPr>
          <a:spLocks noChangeArrowheads="1"/>
        </xdr:cNvSpPr>
      </xdr:nvSpPr>
      <xdr:spPr bwMode="auto">
        <a:xfrm flipV="1">
          <a:off x="7010400" y="7277100"/>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47625</xdr:colOff>
      <xdr:row>29</xdr:row>
      <xdr:rowOff>47625</xdr:rowOff>
    </xdr:from>
    <xdr:to>
      <xdr:col>8</xdr:col>
      <xdr:colOff>342900</xdr:colOff>
      <xdr:row>29</xdr:row>
      <xdr:rowOff>152400</xdr:rowOff>
    </xdr:to>
    <xdr:sp macro="" textlink="">
      <xdr:nvSpPr>
        <xdr:cNvPr id="3192" name="AutoShape 20">
          <a:extLst>
            <a:ext uri="{FF2B5EF4-FFF2-40B4-BE49-F238E27FC236}">
              <a16:creationId xmlns:a16="http://schemas.microsoft.com/office/drawing/2014/main" id="{00000000-0008-0000-0100-0000780C0000}"/>
            </a:ext>
          </a:extLst>
        </xdr:cNvPr>
        <xdr:cNvSpPr>
          <a:spLocks noChangeArrowheads="1"/>
        </xdr:cNvSpPr>
      </xdr:nvSpPr>
      <xdr:spPr bwMode="auto">
        <a:xfrm flipV="1">
          <a:off x="7000875" y="7648575"/>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57150</xdr:colOff>
      <xdr:row>31</xdr:row>
      <xdr:rowOff>57150</xdr:rowOff>
    </xdr:from>
    <xdr:to>
      <xdr:col>8</xdr:col>
      <xdr:colOff>352425</xdr:colOff>
      <xdr:row>31</xdr:row>
      <xdr:rowOff>161925</xdr:rowOff>
    </xdr:to>
    <xdr:sp macro="" textlink="">
      <xdr:nvSpPr>
        <xdr:cNvPr id="3193" name="AutoShape 21">
          <a:extLst>
            <a:ext uri="{FF2B5EF4-FFF2-40B4-BE49-F238E27FC236}">
              <a16:creationId xmlns:a16="http://schemas.microsoft.com/office/drawing/2014/main" id="{00000000-0008-0000-0100-0000790C0000}"/>
            </a:ext>
          </a:extLst>
        </xdr:cNvPr>
        <xdr:cNvSpPr>
          <a:spLocks noChangeArrowheads="1"/>
        </xdr:cNvSpPr>
      </xdr:nvSpPr>
      <xdr:spPr bwMode="auto">
        <a:xfrm flipV="1">
          <a:off x="7010400" y="8039100"/>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47625</xdr:colOff>
      <xdr:row>30</xdr:row>
      <xdr:rowOff>47625</xdr:rowOff>
    </xdr:from>
    <xdr:to>
      <xdr:col>8</xdr:col>
      <xdr:colOff>342900</xdr:colOff>
      <xdr:row>30</xdr:row>
      <xdr:rowOff>152400</xdr:rowOff>
    </xdr:to>
    <xdr:sp macro="" textlink="">
      <xdr:nvSpPr>
        <xdr:cNvPr id="3194" name="AutoShape 22">
          <a:extLst>
            <a:ext uri="{FF2B5EF4-FFF2-40B4-BE49-F238E27FC236}">
              <a16:creationId xmlns:a16="http://schemas.microsoft.com/office/drawing/2014/main" id="{00000000-0008-0000-0100-00007A0C0000}"/>
            </a:ext>
          </a:extLst>
        </xdr:cNvPr>
        <xdr:cNvSpPr>
          <a:spLocks noChangeArrowheads="1"/>
        </xdr:cNvSpPr>
      </xdr:nvSpPr>
      <xdr:spPr bwMode="auto">
        <a:xfrm flipV="1">
          <a:off x="7000875" y="7839075"/>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editAs="oneCell">
    <xdr:from>
      <xdr:col>5</xdr:col>
      <xdr:colOff>1343025</xdr:colOff>
      <xdr:row>0</xdr:row>
      <xdr:rowOff>314325</xdr:rowOff>
    </xdr:from>
    <xdr:to>
      <xdr:col>7</xdr:col>
      <xdr:colOff>1066800</xdr:colOff>
      <xdr:row>0</xdr:row>
      <xdr:rowOff>581024</xdr:rowOff>
    </xdr:to>
    <xdr:pic>
      <xdr:nvPicPr>
        <xdr:cNvPr id="19" name="Picture 34" descr="korloylogotype1(1)">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38925" y="314325"/>
          <a:ext cx="2266950"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790575</xdr:colOff>
      <xdr:row>0</xdr:row>
      <xdr:rowOff>285750</xdr:rowOff>
    </xdr:from>
    <xdr:to>
      <xdr:col>10</xdr:col>
      <xdr:colOff>276225</xdr:colOff>
      <xdr:row>0</xdr:row>
      <xdr:rowOff>552449</xdr:rowOff>
    </xdr:to>
    <xdr:pic>
      <xdr:nvPicPr>
        <xdr:cNvPr id="8" name="Picture 34" descr="korloylogotype1(1)">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0175" y="285750"/>
          <a:ext cx="2266950"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409575</xdr:colOff>
      <xdr:row>40</xdr:row>
      <xdr:rowOff>180975</xdr:rowOff>
    </xdr:from>
    <xdr:to>
      <xdr:col>9</xdr:col>
      <xdr:colOff>190500</xdr:colOff>
      <xdr:row>49</xdr:row>
      <xdr:rowOff>95250</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790575</xdr:colOff>
      <xdr:row>0</xdr:row>
      <xdr:rowOff>285750</xdr:rowOff>
    </xdr:from>
    <xdr:to>
      <xdr:col>10</xdr:col>
      <xdr:colOff>276225</xdr:colOff>
      <xdr:row>0</xdr:row>
      <xdr:rowOff>552449</xdr:rowOff>
    </xdr:to>
    <xdr:pic>
      <xdr:nvPicPr>
        <xdr:cNvPr id="2" name="Picture 34" descr="korloylogotype1(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50" y="285750"/>
          <a:ext cx="2266950"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409575</xdr:colOff>
      <xdr:row>40</xdr:row>
      <xdr:rowOff>180975</xdr:rowOff>
    </xdr:from>
    <xdr:to>
      <xdr:col>9</xdr:col>
      <xdr:colOff>190500</xdr:colOff>
      <xdr:row>49</xdr:row>
      <xdr:rowOff>95250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790575</xdr:colOff>
      <xdr:row>0</xdr:row>
      <xdr:rowOff>285750</xdr:rowOff>
    </xdr:from>
    <xdr:to>
      <xdr:col>10</xdr:col>
      <xdr:colOff>276225</xdr:colOff>
      <xdr:row>0</xdr:row>
      <xdr:rowOff>552449</xdr:rowOff>
    </xdr:to>
    <xdr:pic>
      <xdr:nvPicPr>
        <xdr:cNvPr id="2" name="Picture 34" descr="korloylogotype1(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50" y="285750"/>
          <a:ext cx="2266950"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409575</xdr:colOff>
      <xdr:row>40</xdr:row>
      <xdr:rowOff>180975</xdr:rowOff>
    </xdr:from>
    <xdr:to>
      <xdr:col>9</xdr:col>
      <xdr:colOff>190500</xdr:colOff>
      <xdr:row>49</xdr:row>
      <xdr:rowOff>95250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41"/>
  <sheetViews>
    <sheetView workbookViewId="0">
      <selection activeCell="P28" sqref="P28"/>
    </sheetView>
  </sheetViews>
  <sheetFormatPr defaultColWidth="9.1171875" defaultRowHeight="14.35" x14ac:dyDescent="0.5"/>
  <cols>
    <col min="1" max="1" width="5.29296875" style="93" customWidth="1"/>
    <col min="2" max="16384" width="9.1171875" style="93"/>
  </cols>
  <sheetData>
    <row r="1" spans="2:14" ht="15" customHeight="1" x14ac:dyDescent="0.5">
      <c r="C1" s="104"/>
      <c r="D1" s="104"/>
      <c r="E1" s="104"/>
      <c r="F1" s="104"/>
      <c r="G1" s="104"/>
      <c r="H1" s="104"/>
      <c r="I1" s="104"/>
      <c r="J1" s="104"/>
      <c r="K1" s="104"/>
      <c r="L1" s="104"/>
      <c r="M1" s="104"/>
      <c r="N1" s="104"/>
    </row>
    <row r="2" spans="2:14" ht="31.5" customHeight="1" x14ac:dyDescent="0.5">
      <c r="B2" s="105" t="s">
        <v>118</v>
      </c>
      <c r="C2" s="104"/>
      <c r="D2" s="104"/>
      <c r="E2" s="104"/>
      <c r="F2" s="104"/>
      <c r="G2" s="104"/>
      <c r="H2" s="104"/>
      <c r="I2" s="104"/>
      <c r="J2" s="104"/>
      <c r="K2" s="104"/>
      <c r="L2" s="104"/>
      <c r="M2" s="104"/>
      <c r="N2" s="104"/>
    </row>
    <row r="3" spans="2:14" ht="10.5" customHeight="1" x14ac:dyDescent="1">
      <c r="C3" s="94"/>
    </row>
    <row r="4" spans="2:14" x14ac:dyDescent="0.5">
      <c r="B4" s="95"/>
      <c r="C4" s="96"/>
      <c r="D4" s="96"/>
      <c r="E4" s="96"/>
      <c r="F4" s="96"/>
      <c r="G4" s="96"/>
      <c r="H4" s="96"/>
      <c r="I4" s="96"/>
      <c r="J4" s="96"/>
      <c r="K4" s="96"/>
      <c r="L4" s="96"/>
      <c r="M4" s="96"/>
      <c r="N4" s="97"/>
    </row>
    <row r="5" spans="2:14" x14ac:dyDescent="0.5">
      <c r="B5" s="98"/>
      <c r="N5" s="99"/>
    </row>
    <row r="6" spans="2:14" x14ac:dyDescent="0.5">
      <c r="B6" s="98"/>
      <c r="N6" s="99"/>
    </row>
    <row r="7" spans="2:14" x14ac:dyDescent="0.5">
      <c r="B7" s="98"/>
      <c r="N7" s="99"/>
    </row>
    <row r="8" spans="2:14" x14ac:dyDescent="0.5">
      <c r="B8" s="98"/>
      <c r="N8" s="99"/>
    </row>
    <row r="9" spans="2:14" x14ac:dyDescent="0.5">
      <c r="B9" s="98"/>
      <c r="N9" s="99"/>
    </row>
    <row r="10" spans="2:14" x14ac:dyDescent="0.5">
      <c r="B10" s="98"/>
      <c r="N10" s="99"/>
    </row>
    <row r="11" spans="2:14" x14ac:dyDescent="0.5">
      <c r="B11" s="98"/>
      <c r="N11" s="99"/>
    </row>
    <row r="12" spans="2:14" ht="33.35" x14ac:dyDescent="1.1000000000000001">
      <c r="B12" s="98"/>
      <c r="C12" s="100" t="s">
        <v>116</v>
      </c>
      <c r="N12" s="99"/>
    </row>
    <row r="13" spans="2:14" x14ac:dyDescent="0.5">
      <c r="B13" s="98"/>
      <c r="N13" s="99"/>
    </row>
    <row r="14" spans="2:14" x14ac:dyDescent="0.5">
      <c r="B14" s="98"/>
      <c r="N14" s="99"/>
    </row>
    <row r="15" spans="2:14" x14ac:dyDescent="0.5">
      <c r="B15" s="98"/>
      <c r="N15" s="99"/>
    </row>
    <row r="16" spans="2:14" x14ac:dyDescent="0.5">
      <c r="B16" s="98"/>
      <c r="N16" s="99"/>
    </row>
    <row r="17" spans="2:14" x14ac:dyDescent="0.5">
      <c r="B17" s="98"/>
      <c r="N17" s="99"/>
    </row>
    <row r="18" spans="2:14" x14ac:dyDescent="0.5">
      <c r="B18" s="98"/>
      <c r="N18" s="99"/>
    </row>
    <row r="19" spans="2:14" x14ac:dyDescent="0.5">
      <c r="B19" s="98"/>
      <c r="N19" s="99"/>
    </row>
    <row r="20" spans="2:14" x14ac:dyDescent="0.5">
      <c r="B20" s="101"/>
      <c r="C20" s="102"/>
      <c r="D20" s="102"/>
      <c r="E20" s="102"/>
      <c r="F20" s="102"/>
      <c r="G20" s="102"/>
      <c r="H20" s="102"/>
      <c r="I20" s="102"/>
      <c r="J20" s="102"/>
      <c r="K20" s="102"/>
      <c r="L20" s="102"/>
      <c r="M20" s="102"/>
      <c r="N20" s="103"/>
    </row>
    <row r="21" spans="2:14" ht="10.5" customHeight="1" x14ac:dyDescent="1">
      <c r="C21" s="94"/>
    </row>
    <row r="22" spans="2:14" ht="31.5" customHeight="1" x14ac:dyDescent="0.5">
      <c r="B22" s="105" t="s">
        <v>117</v>
      </c>
      <c r="C22" s="104"/>
      <c r="D22" s="104"/>
      <c r="E22" s="104"/>
      <c r="F22" s="104"/>
      <c r="G22" s="104"/>
      <c r="H22" s="104"/>
      <c r="I22" s="104"/>
      <c r="J22" s="104"/>
      <c r="K22" s="104"/>
      <c r="L22" s="104"/>
      <c r="M22" s="104"/>
      <c r="N22" s="104"/>
    </row>
    <row r="23" spans="2:14" ht="10.5" customHeight="1" x14ac:dyDescent="1">
      <c r="C23" s="94"/>
    </row>
    <row r="24" spans="2:14" x14ac:dyDescent="0.5">
      <c r="B24" s="95"/>
      <c r="C24" s="96"/>
      <c r="D24" s="96"/>
      <c r="E24" s="96"/>
      <c r="F24" s="96"/>
      <c r="G24" s="96"/>
      <c r="H24" s="96"/>
      <c r="I24" s="96"/>
      <c r="J24" s="96"/>
      <c r="K24" s="96"/>
      <c r="L24" s="96"/>
      <c r="M24" s="96"/>
      <c r="N24" s="97"/>
    </row>
    <row r="25" spans="2:14" x14ac:dyDescent="0.5">
      <c r="B25" s="109"/>
      <c r="C25" s="110"/>
      <c r="D25" s="110"/>
      <c r="E25" s="110"/>
      <c r="F25" s="110"/>
      <c r="G25" s="110"/>
      <c r="H25" s="110"/>
      <c r="I25" s="110"/>
      <c r="J25" s="110"/>
      <c r="K25" s="110"/>
      <c r="L25" s="110"/>
      <c r="M25" s="110"/>
      <c r="N25" s="111"/>
    </row>
    <row r="26" spans="2:14" x14ac:dyDescent="0.5">
      <c r="B26" s="109"/>
      <c r="C26" s="110"/>
      <c r="D26" s="110"/>
      <c r="E26" s="110"/>
      <c r="F26" s="110"/>
      <c r="G26" s="110"/>
      <c r="H26" s="110"/>
      <c r="I26" s="110"/>
      <c r="J26" s="110"/>
      <c r="K26" s="110"/>
      <c r="L26" s="110"/>
      <c r="M26" s="110"/>
      <c r="N26" s="111"/>
    </row>
    <row r="27" spans="2:14" x14ac:dyDescent="0.5">
      <c r="B27" s="109"/>
      <c r="C27" s="110"/>
      <c r="D27" s="110"/>
      <c r="E27" s="110"/>
      <c r="F27" s="110"/>
      <c r="G27" s="110"/>
      <c r="H27" s="110"/>
      <c r="I27" s="110"/>
      <c r="J27" s="110"/>
      <c r="K27" s="110"/>
      <c r="L27" s="110"/>
      <c r="M27" s="110"/>
      <c r="N27" s="111"/>
    </row>
    <row r="28" spans="2:14" x14ac:dyDescent="0.5">
      <c r="B28" s="109"/>
      <c r="C28" s="110"/>
      <c r="D28" s="110"/>
      <c r="E28" s="110"/>
      <c r="F28" s="110"/>
      <c r="G28" s="110"/>
      <c r="H28" s="110"/>
      <c r="I28" s="110"/>
      <c r="J28" s="110"/>
      <c r="K28" s="110"/>
      <c r="L28" s="110"/>
      <c r="M28" s="110"/>
      <c r="N28" s="111"/>
    </row>
    <row r="29" spans="2:14" x14ac:dyDescent="0.5">
      <c r="B29" s="98"/>
      <c r="N29" s="99"/>
    </row>
    <row r="30" spans="2:14" x14ac:dyDescent="0.5">
      <c r="B30" s="98"/>
      <c r="N30" s="99"/>
    </row>
    <row r="31" spans="2:14" x14ac:dyDescent="0.5">
      <c r="B31" s="98"/>
      <c r="N31" s="99"/>
    </row>
    <row r="32" spans="2:14" x14ac:dyDescent="0.5">
      <c r="B32" s="98"/>
      <c r="N32" s="99"/>
    </row>
    <row r="33" spans="2:14" x14ac:dyDescent="0.5">
      <c r="B33" s="98"/>
      <c r="N33" s="99"/>
    </row>
    <row r="34" spans="2:14" x14ac:dyDescent="0.5">
      <c r="B34" s="98"/>
      <c r="N34" s="99"/>
    </row>
    <row r="35" spans="2:14" x14ac:dyDescent="0.5">
      <c r="B35" s="98"/>
      <c r="N35" s="99"/>
    </row>
    <row r="36" spans="2:14" x14ac:dyDescent="0.5">
      <c r="B36" s="98"/>
      <c r="N36" s="99"/>
    </row>
    <row r="37" spans="2:14" x14ac:dyDescent="0.5">
      <c r="B37" s="98"/>
      <c r="N37" s="99"/>
    </row>
    <row r="38" spans="2:14" x14ac:dyDescent="0.5">
      <c r="B38" s="98"/>
      <c r="N38" s="99"/>
    </row>
    <row r="39" spans="2:14" x14ac:dyDescent="0.5">
      <c r="B39" s="98"/>
      <c r="N39" s="99"/>
    </row>
    <row r="40" spans="2:14" x14ac:dyDescent="0.5">
      <c r="B40" s="98"/>
      <c r="N40" s="99"/>
    </row>
    <row r="41" spans="2:14" x14ac:dyDescent="0.5">
      <c r="B41" s="101"/>
      <c r="C41" s="102"/>
      <c r="D41" s="102"/>
      <c r="E41" s="102"/>
      <c r="F41" s="102"/>
      <c r="G41" s="102"/>
      <c r="H41" s="102"/>
      <c r="I41" s="102"/>
      <c r="J41" s="102"/>
      <c r="K41" s="102"/>
      <c r="L41" s="102"/>
      <c r="M41" s="102"/>
      <c r="N41" s="103"/>
    </row>
  </sheetData>
  <sheetProtection algorithmName="SHA-512" hashValue="G3Dp/OFGVDAE+VHqCB7SinFkRNiw+/1Q4mT4lRfmD3xfc1XJYcdPHQfPZMJ7O3bYNJBJ75dQjf7sRRijziysyw==" saltValue="Vxv6lZIdOStli1M1Fu4L1Q==" spinCount="100000" sheet="1" objects="1" scenarios="1"/>
  <mergeCells count="4">
    <mergeCell ref="B27:N27"/>
    <mergeCell ref="B28:N28"/>
    <mergeCell ref="B25:N25"/>
    <mergeCell ref="B26:N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pageSetUpPr fitToPage="1"/>
  </sheetPr>
  <dimension ref="B1:I36"/>
  <sheetViews>
    <sheetView showGridLines="0" tabSelected="1" zoomScaleNormal="100" workbookViewId="0">
      <selection activeCell="E28" sqref="E28"/>
    </sheetView>
  </sheetViews>
  <sheetFormatPr defaultRowHeight="12.7" x14ac:dyDescent="0.4"/>
  <cols>
    <col min="1" max="1" width="2.703125" customWidth="1"/>
    <col min="2" max="2" width="13.41015625" customWidth="1"/>
    <col min="3" max="3" width="21.87890625" customWidth="1"/>
    <col min="4" max="6" width="20.703125" customWidth="1"/>
    <col min="7" max="7" width="17.41015625" customWidth="1"/>
    <col min="8" max="8" width="17.1171875" customWidth="1"/>
    <col min="9" max="9" width="8.5859375" customWidth="1"/>
  </cols>
  <sheetData>
    <row r="1" spans="2:8" ht="63.75" customHeight="1" x14ac:dyDescent="0.4">
      <c r="B1" s="9" t="s">
        <v>75</v>
      </c>
    </row>
    <row r="2" spans="2:8" s="4" customFormat="1" ht="24.95" customHeight="1" x14ac:dyDescent="0.4">
      <c r="B2" s="23" t="s">
        <v>62</v>
      </c>
      <c r="C2" s="5">
        <v>43748</v>
      </c>
      <c r="D2" s="24" t="s">
        <v>70</v>
      </c>
      <c r="E2" s="6" t="s">
        <v>131</v>
      </c>
      <c r="F2" s="23" t="s">
        <v>74</v>
      </c>
      <c r="G2" s="119"/>
      <c r="H2" s="119"/>
    </row>
    <row r="3" spans="2:8" s="4" customFormat="1" ht="24.95" customHeight="1" x14ac:dyDescent="0.4">
      <c r="B3" s="23" t="s">
        <v>63</v>
      </c>
      <c r="C3" s="6" t="s">
        <v>132</v>
      </c>
      <c r="D3" s="25" t="s">
        <v>69</v>
      </c>
      <c r="E3" s="108" t="s">
        <v>133</v>
      </c>
      <c r="F3" s="25" t="s">
        <v>61</v>
      </c>
      <c r="G3" s="120" t="s">
        <v>134</v>
      </c>
      <c r="H3" s="120"/>
    </row>
    <row r="4" spans="2:8" s="4" customFormat="1" ht="24.95" customHeight="1" x14ac:dyDescent="0.4">
      <c r="B4" s="23" t="s">
        <v>64</v>
      </c>
      <c r="C4" s="6" t="s">
        <v>135</v>
      </c>
      <c r="D4" s="24" t="s">
        <v>71</v>
      </c>
      <c r="E4" s="6" t="s">
        <v>136</v>
      </c>
      <c r="F4" s="26" t="s">
        <v>0</v>
      </c>
      <c r="G4" s="121" t="s">
        <v>137</v>
      </c>
      <c r="H4" s="121"/>
    </row>
    <row r="5" spans="2:8" s="4" customFormat="1" ht="24.95" customHeight="1" x14ac:dyDescent="0.4">
      <c r="B5" s="23" t="s">
        <v>65</v>
      </c>
      <c r="C5" s="8"/>
      <c r="D5" s="24" t="s">
        <v>72</v>
      </c>
      <c r="E5" s="6" t="s">
        <v>138</v>
      </c>
      <c r="F5" s="25" t="s">
        <v>67</v>
      </c>
      <c r="G5" s="121" t="s">
        <v>139</v>
      </c>
      <c r="H5" s="121"/>
    </row>
    <row r="6" spans="2:8" s="4" customFormat="1" ht="24.95" customHeight="1" x14ac:dyDescent="0.4">
      <c r="B6" s="23" t="s">
        <v>66</v>
      </c>
      <c r="C6" s="8"/>
      <c r="D6" s="24" t="s">
        <v>73</v>
      </c>
      <c r="E6" s="6" t="s">
        <v>140</v>
      </c>
      <c r="F6" s="25" t="s">
        <v>68</v>
      </c>
      <c r="G6" s="120" t="s">
        <v>139</v>
      </c>
      <c r="H6" s="120"/>
    </row>
    <row r="7" spans="2:8" ht="8.1" customHeight="1" x14ac:dyDescent="0.4">
      <c r="B7" s="115"/>
      <c r="C7" s="115"/>
      <c r="D7" s="116"/>
      <c r="E7" s="116"/>
      <c r="F7" s="116"/>
      <c r="G7" s="116"/>
      <c r="H7" s="116"/>
    </row>
    <row r="8" spans="2:8" s="15" customFormat="1" ht="20.100000000000001" customHeight="1" x14ac:dyDescent="0.4">
      <c r="B8" s="112" t="s">
        <v>1</v>
      </c>
      <c r="C8" s="28" t="s">
        <v>5</v>
      </c>
      <c r="D8" s="29"/>
      <c r="E8" s="13" t="s">
        <v>141</v>
      </c>
      <c r="F8" s="14" t="s">
        <v>58</v>
      </c>
      <c r="G8" s="14" t="s">
        <v>58</v>
      </c>
      <c r="H8" s="14" t="s">
        <v>58</v>
      </c>
    </row>
    <row r="9" spans="2:8" s="15" customFormat="1" ht="20.100000000000001" customHeight="1" x14ac:dyDescent="0.4">
      <c r="B9" s="112"/>
      <c r="C9" s="28"/>
      <c r="D9" s="29"/>
      <c r="E9" s="10" t="s">
        <v>57</v>
      </c>
      <c r="F9" s="11" t="s">
        <v>46</v>
      </c>
      <c r="G9" s="12" t="s">
        <v>47</v>
      </c>
      <c r="H9" s="11" t="s">
        <v>53</v>
      </c>
    </row>
    <row r="10" spans="2:8" s="15" customFormat="1" ht="20.100000000000001" customHeight="1" x14ac:dyDescent="0.4">
      <c r="B10" s="112"/>
      <c r="C10" s="28" t="s">
        <v>119</v>
      </c>
      <c r="D10" s="29"/>
      <c r="E10" s="16" t="s">
        <v>142</v>
      </c>
      <c r="F10" s="17" t="s">
        <v>144</v>
      </c>
      <c r="G10" s="17"/>
      <c r="H10" s="17"/>
    </row>
    <row r="11" spans="2:8" s="15" customFormat="1" ht="20.100000000000001" customHeight="1" x14ac:dyDescent="0.4">
      <c r="B11" s="112"/>
      <c r="C11" s="28" t="s">
        <v>3</v>
      </c>
      <c r="D11" s="29"/>
      <c r="E11" s="16" t="s">
        <v>147</v>
      </c>
      <c r="F11" s="16" t="s">
        <v>147</v>
      </c>
      <c r="G11" s="16"/>
      <c r="H11" s="16"/>
    </row>
    <row r="12" spans="2:8" s="15" customFormat="1" ht="20.100000000000001" customHeight="1" x14ac:dyDescent="0.4">
      <c r="B12" s="112"/>
      <c r="C12" s="28" t="s">
        <v>120</v>
      </c>
      <c r="D12" s="29"/>
      <c r="E12" s="18" t="s">
        <v>144</v>
      </c>
      <c r="F12" s="16" t="s">
        <v>145</v>
      </c>
      <c r="G12" s="16"/>
      <c r="H12" s="16"/>
    </row>
    <row r="13" spans="2:8" s="15" customFormat="1" ht="20.100000000000001" customHeight="1" x14ac:dyDescent="0.4">
      <c r="B13" s="112"/>
      <c r="C13" s="28" t="s">
        <v>23</v>
      </c>
      <c r="D13" s="29"/>
      <c r="E13" s="18" t="s">
        <v>143</v>
      </c>
      <c r="F13" s="16" t="s">
        <v>146</v>
      </c>
      <c r="G13" s="16"/>
      <c r="H13" s="16"/>
    </row>
    <row r="14" spans="2:8" s="15" customFormat="1" ht="20.100000000000001" customHeight="1" x14ac:dyDescent="0.4">
      <c r="B14" s="112" t="s">
        <v>77</v>
      </c>
      <c r="C14" s="28" t="s">
        <v>110</v>
      </c>
      <c r="D14" s="29"/>
      <c r="E14" s="18">
        <v>28</v>
      </c>
      <c r="F14" s="19"/>
      <c r="G14" s="19"/>
      <c r="H14" s="19"/>
    </row>
    <row r="15" spans="2:8" s="15" customFormat="1" ht="20.100000000000001" customHeight="1" x14ac:dyDescent="0.4">
      <c r="B15" s="112"/>
      <c r="C15" s="28" t="s">
        <v>24</v>
      </c>
      <c r="D15" s="29"/>
      <c r="E15" s="18" t="s">
        <v>148</v>
      </c>
      <c r="F15" s="16" t="s">
        <v>148</v>
      </c>
      <c r="G15" s="16"/>
      <c r="H15" s="16"/>
    </row>
    <row r="16" spans="2:8" s="15" customFormat="1" ht="20.100000000000001" customHeight="1" x14ac:dyDescent="0.4">
      <c r="B16" s="112"/>
      <c r="C16" s="113" t="s">
        <v>25</v>
      </c>
      <c r="D16" s="114"/>
      <c r="E16" s="18" t="s">
        <v>149</v>
      </c>
      <c r="F16" s="16" t="s">
        <v>149</v>
      </c>
      <c r="G16" s="16"/>
      <c r="H16" s="16"/>
    </row>
    <row r="17" spans="2:9" s="15" customFormat="1" ht="20.100000000000001" customHeight="1" x14ac:dyDescent="0.4">
      <c r="B17" s="112"/>
      <c r="C17" s="28" t="s">
        <v>26</v>
      </c>
      <c r="D17" s="29"/>
      <c r="E17" s="20">
        <v>0.75</v>
      </c>
      <c r="F17" s="21">
        <v>0.75</v>
      </c>
      <c r="G17" s="21"/>
      <c r="H17" s="21"/>
    </row>
    <row r="18" spans="2:9" s="15" customFormat="1" ht="20.100000000000001" customHeight="1" x14ac:dyDescent="0.4">
      <c r="B18" s="112"/>
      <c r="C18" s="28" t="s">
        <v>111</v>
      </c>
      <c r="D18" s="29"/>
      <c r="E18" s="68">
        <v>0.35</v>
      </c>
      <c r="F18" s="69">
        <v>0.35</v>
      </c>
      <c r="G18" s="69"/>
      <c r="H18" s="69"/>
    </row>
    <row r="19" spans="2:9" s="15" customFormat="1" ht="20.100000000000001" customHeight="1" x14ac:dyDescent="0.4">
      <c r="B19" s="112" t="s">
        <v>2</v>
      </c>
      <c r="C19" s="28" t="s">
        <v>45</v>
      </c>
      <c r="D19" s="28"/>
      <c r="E19" s="71">
        <v>120</v>
      </c>
      <c r="F19" s="72">
        <v>120</v>
      </c>
      <c r="G19" s="72"/>
      <c r="H19" s="72"/>
    </row>
    <row r="20" spans="2:9" s="15" customFormat="1" ht="20.100000000000001" customHeight="1" x14ac:dyDescent="0.4">
      <c r="B20" s="112"/>
      <c r="C20" s="28" t="s">
        <v>27</v>
      </c>
      <c r="D20" s="28"/>
      <c r="E20" s="73">
        <v>0.1</v>
      </c>
      <c r="F20" s="74">
        <v>0.4</v>
      </c>
      <c r="G20" s="74"/>
      <c r="H20" s="74"/>
    </row>
    <row r="21" spans="2:9" s="15" customFormat="1" ht="20.100000000000001" customHeight="1" x14ac:dyDescent="0.4">
      <c r="B21" s="112"/>
      <c r="C21" s="28" t="s">
        <v>35</v>
      </c>
      <c r="D21" s="28"/>
      <c r="E21" s="75">
        <v>14</v>
      </c>
      <c r="F21" s="76">
        <v>41.6</v>
      </c>
      <c r="G21" s="76"/>
      <c r="H21" s="76"/>
    </row>
    <row r="22" spans="2:9" s="15" customFormat="1" ht="20.100000000000001" customHeight="1" x14ac:dyDescent="0.4">
      <c r="B22" s="112"/>
      <c r="C22" s="28" t="s">
        <v>28</v>
      </c>
      <c r="D22" s="28"/>
      <c r="E22" s="73">
        <v>2</v>
      </c>
      <c r="F22" s="74">
        <v>2</v>
      </c>
      <c r="G22" s="74"/>
      <c r="H22" s="74"/>
    </row>
    <row r="23" spans="2:9" s="15" customFormat="1" ht="20.100000000000001" customHeight="1" x14ac:dyDescent="0.4">
      <c r="B23" s="112"/>
      <c r="C23" s="28" t="s">
        <v>29</v>
      </c>
      <c r="D23" s="28"/>
      <c r="E23" s="87">
        <f>IF(OR(E22="", E20="", E22*E20=0),"",E22*E20)</f>
        <v>0.2</v>
      </c>
      <c r="F23" s="87">
        <f>IF(OR(F22="", F20="", F22*F20=0),"",F22*F20)</f>
        <v>0.8</v>
      </c>
      <c r="G23" s="87" t="str">
        <f>IF(OR(G22="", G20="", G22*G20=0),"",G22*G20)</f>
        <v/>
      </c>
      <c r="H23" s="87" t="str">
        <f>IF(OR(H22="", H20="", H22*H20=0),"",H22*H20)</f>
        <v/>
      </c>
      <c r="I23" s="106"/>
    </row>
    <row r="24" spans="2:9" s="15" customFormat="1" ht="20.100000000000001" customHeight="1" x14ac:dyDescent="0.4">
      <c r="B24" s="112"/>
      <c r="C24" s="28" t="s">
        <v>30</v>
      </c>
      <c r="D24" s="28"/>
      <c r="E24" s="77"/>
      <c r="F24" s="77"/>
      <c r="G24" s="77"/>
      <c r="H24" s="77"/>
    </row>
    <row r="25" spans="2:9" s="15" customFormat="1" ht="20.100000000000001" customHeight="1" x14ac:dyDescent="0.4">
      <c r="B25" s="112"/>
      <c r="C25" s="28" t="s">
        <v>31</v>
      </c>
      <c r="D25" s="28"/>
      <c r="E25" s="78" t="s">
        <v>150</v>
      </c>
      <c r="F25" s="79" t="s">
        <v>150</v>
      </c>
      <c r="G25" s="79"/>
      <c r="H25" s="79"/>
    </row>
    <row r="26" spans="2:9" s="15" customFormat="1" ht="20.100000000000001" customHeight="1" x14ac:dyDescent="0.4">
      <c r="B26" s="112"/>
      <c r="C26" s="28" t="s">
        <v>56</v>
      </c>
      <c r="D26" s="28"/>
      <c r="E26" s="88">
        <f>IF(OR(E12="", E32="", E20="", E22="", E28=""),"",E32/(E20*E22)*E28)</f>
        <v>6000</v>
      </c>
      <c r="F26" s="88">
        <f>IF(OR(F12="", F32="", F20="", F22="", F28=""),"",F32/(F20*F22)*F28)</f>
        <v>1500</v>
      </c>
      <c r="G26" s="88" t="str">
        <f>IF(OR(G12="", G32="", G20="", G22="", G28=""),"",G32/(G20*G22)*G28)</f>
        <v/>
      </c>
      <c r="H26" s="88" t="str">
        <f>IF(OR(H12="", H32="", H20="", H22="", H28=""),"",H32/(H20*H22)*H28)</f>
        <v/>
      </c>
      <c r="I26" s="106"/>
    </row>
    <row r="27" spans="2:9" s="15" customFormat="1" ht="20.100000000000001" customHeight="1" x14ac:dyDescent="0.4">
      <c r="B27" s="112" t="s">
        <v>55</v>
      </c>
      <c r="C27" s="28" t="s">
        <v>32</v>
      </c>
      <c r="D27" s="28"/>
      <c r="E27" s="80">
        <v>43</v>
      </c>
      <c r="F27" s="81">
        <v>23</v>
      </c>
      <c r="G27" s="81"/>
      <c r="H27" s="81"/>
    </row>
    <row r="28" spans="2:9" s="15" customFormat="1" ht="20.100000000000001" customHeight="1" x14ac:dyDescent="0.4">
      <c r="B28" s="112"/>
      <c r="C28" s="28" t="s">
        <v>50</v>
      </c>
      <c r="D28" s="28"/>
      <c r="E28" s="82">
        <v>1</v>
      </c>
      <c r="F28" s="83">
        <v>1</v>
      </c>
      <c r="G28" s="83"/>
      <c r="H28" s="83"/>
    </row>
    <row r="29" spans="2:9" s="15" customFormat="1" ht="20.100000000000001" customHeight="1" x14ac:dyDescent="0.4">
      <c r="B29" s="112"/>
      <c r="C29" s="28" t="s">
        <v>4</v>
      </c>
      <c r="D29" s="28"/>
      <c r="E29" s="89">
        <f>IF(OR(E27="", E28="", E23="", E12=""),"",E27*E28/E23)</f>
        <v>215</v>
      </c>
      <c r="F29" s="89">
        <f>IF(OR(F27="", F28="", F23="", F12=""),"",F27*F28/F23)</f>
        <v>28.75</v>
      </c>
      <c r="G29" s="89" t="str">
        <f>IF(OR(G27="", G28="", G23="", G12=""),"",G27*G28/G23)</f>
        <v/>
      </c>
      <c r="H29" s="89" t="str">
        <f>IF(OR(H27="", H28="", H23="", H12=""),"",H27*H28/H23)</f>
        <v/>
      </c>
      <c r="I29" s="106"/>
    </row>
    <row r="30" spans="2:9" s="15" customFormat="1" ht="20.100000000000001" customHeight="1" x14ac:dyDescent="0.4">
      <c r="B30" s="112"/>
      <c r="C30" s="28" t="s">
        <v>49</v>
      </c>
      <c r="D30" s="28"/>
      <c r="E30" s="84">
        <v>1</v>
      </c>
      <c r="F30" s="84">
        <v>1</v>
      </c>
      <c r="G30" s="84"/>
      <c r="H30" s="84"/>
    </row>
    <row r="31" spans="2:9" s="15" customFormat="1" ht="20.100000000000001" customHeight="1" x14ac:dyDescent="0.4">
      <c r="B31" s="112"/>
      <c r="C31" s="28" t="s">
        <v>33</v>
      </c>
      <c r="D31" s="28"/>
      <c r="E31" s="85"/>
      <c r="F31" s="85"/>
      <c r="G31" s="85"/>
      <c r="H31" s="85"/>
    </row>
    <row r="32" spans="2:9" s="15" customFormat="1" ht="20.100000000000001" customHeight="1" x14ac:dyDescent="0.4">
      <c r="B32" s="112"/>
      <c r="C32" s="28" t="s">
        <v>37</v>
      </c>
      <c r="D32" s="28"/>
      <c r="E32" s="86">
        <v>1200</v>
      </c>
      <c r="F32" s="90">
        <f>IF(OR(E32="", F12=""), "", E32)</f>
        <v>1200</v>
      </c>
      <c r="G32" s="90" t="str">
        <f>IF(OR(F32="", G12=""), "", F32)</f>
        <v/>
      </c>
      <c r="H32" s="90" t="str">
        <f>IF(OR(G32="", H12=""), "", G32)</f>
        <v/>
      </c>
    </row>
    <row r="33" spans="2:9" s="15" customFormat="1" ht="20.100000000000001" customHeight="1" x14ac:dyDescent="0.4">
      <c r="B33" s="112"/>
      <c r="C33" s="28" t="s">
        <v>48</v>
      </c>
      <c r="D33" s="28"/>
      <c r="E33" s="91" t="str">
        <f>IF(OR(E11="", E29="", E31="", E19=""),"",E29+(E31*(E19/60)))</f>
        <v/>
      </c>
      <c r="F33" s="91" t="str">
        <f>IF(OR(F11="", F29="", F31="", F19=""),"",F29+(F31*(F19/60)))</f>
        <v/>
      </c>
      <c r="G33" s="91" t="str">
        <f>IF(OR(G11="", G29="", G31="", G19=""),"",G29+(G31*(G19/60)))</f>
        <v/>
      </c>
      <c r="H33" s="91" t="str">
        <f>IF(OR(H11="", H29="", H31="", H19=""),"",H29+(H31*(H19/60)))</f>
        <v/>
      </c>
      <c r="I33" s="106"/>
    </row>
    <row r="34" spans="2:9" s="15" customFormat="1" ht="20.100000000000001" customHeight="1" x14ac:dyDescent="0.4">
      <c r="B34" s="112"/>
      <c r="C34" s="28" t="s">
        <v>54</v>
      </c>
      <c r="D34" s="28"/>
      <c r="E34" s="70"/>
      <c r="F34" s="92" t="e">
        <f>IF(F12="", "", IF('Cost Savings (1st)'!I40="", "", IF('Cost Savings (1st)'!I40&lt;0,"LOST","WON")))</f>
        <v>#VALUE!</v>
      </c>
      <c r="G34" s="92" t="str">
        <f>IF(G12="", "", IF('Cost Savings (2nd)'!I40="", "", IF('Cost Savings (2nd)'!I40&lt;0,"LOST","WON")))</f>
        <v/>
      </c>
      <c r="H34" s="92" t="str">
        <f>IF(H12="", "", IF('Cost Savings (3rd)'!I40="", "", IF('Cost Savings (3rd)'!I40&lt;0,"LOST","WON")))</f>
        <v/>
      </c>
      <c r="I34" s="106"/>
    </row>
    <row r="35" spans="2:9" ht="8.1" customHeight="1" x14ac:dyDescent="0.4">
      <c r="B35" s="1"/>
      <c r="C35" s="2"/>
      <c r="D35" s="2"/>
      <c r="E35" s="2"/>
      <c r="F35" s="3"/>
      <c r="G35" s="3"/>
      <c r="H35" s="3"/>
    </row>
    <row r="36" spans="2:9" ht="219.95" customHeight="1" x14ac:dyDescent="0.4">
      <c r="B36" s="27" t="s">
        <v>76</v>
      </c>
      <c r="C36" s="118"/>
      <c r="D36" s="118"/>
      <c r="E36" s="22" t="s">
        <v>22</v>
      </c>
      <c r="F36" s="117"/>
      <c r="G36" s="117"/>
      <c r="H36" s="117"/>
    </row>
  </sheetData>
  <sheetProtection algorithmName="SHA-512" hashValue="NxxTEZoE/HvRnNBu4GBTDY/PPXbMmDhmtztLMlhRnB7f+xdS7Munxg9Eio/rG89psh/L/itTQ7+PDty84fZIzA==" saltValue="DNdb5Yd2cTKEMydk2NLfuQ==" spinCount="100000" sheet="1" objects="1" scenarios="1"/>
  <protectedRanges>
    <protectedRange sqref="J1:N1048576" name="Range2"/>
    <protectedRange algorithmName="SHA-512" hashValue="z8ehmwX++XNRBD7mYFZ5Een0wPoli3Xn6px58TgwMQzgDMPN4XngIV5WxYGxU0gZBYJ6ETT7Q2zjn6bj9TOicw==" saltValue="pJBXr2RMppx1kfjGW7MYeg==" spinCount="100000" sqref="C2:C6 E2:E6 G2:H6 E8:H8 E10:H22 E24:H25 E27:H28 E30:H31 E32 C36 F36" name="Range1"/>
  </protectedRanges>
  <mergeCells count="13">
    <mergeCell ref="G2:H2"/>
    <mergeCell ref="G3:H3"/>
    <mergeCell ref="G4:H4"/>
    <mergeCell ref="G5:H5"/>
    <mergeCell ref="G6:H6"/>
    <mergeCell ref="B14:B18"/>
    <mergeCell ref="C16:D16"/>
    <mergeCell ref="B7:H7"/>
    <mergeCell ref="F36:H36"/>
    <mergeCell ref="B27:B34"/>
    <mergeCell ref="B19:B26"/>
    <mergeCell ref="C36:D36"/>
    <mergeCell ref="B8:B13"/>
  </mergeCells>
  <phoneticPr fontId="0" type="noConversion"/>
  <conditionalFormatting sqref="F34:G34">
    <cfRule type="expression" dxfId="1" priority="1" stopIfTrue="1">
      <formula>ISERROR(F34:H34)</formula>
    </cfRule>
  </conditionalFormatting>
  <conditionalFormatting sqref="H34">
    <cfRule type="expression" dxfId="0" priority="3" stopIfTrue="1">
      <formula>ISERROR(H34:I34)</formula>
    </cfRule>
  </conditionalFormatting>
  <dataValidations count="3">
    <dataValidation type="whole" allowBlank="1" showInputMessage="1" showErrorMessage="1" sqref="E28:H28 E22:H23" xr:uid="{00000000-0002-0000-0100-000000000000}">
      <formula1>-99999999</formula1>
      <formula2>99999999</formula2>
    </dataValidation>
    <dataValidation type="whole" allowBlank="1" showInputMessage="1" showErrorMessage="1" sqref="E26:H26" xr:uid="{00000000-0002-0000-0100-000001000000}">
      <formula1>-9999999</formula1>
      <formula2>999999</formula2>
    </dataValidation>
    <dataValidation type="date" allowBlank="1" showInputMessage="1" showErrorMessage="1" sqref="C2" xr:uid="{00000000-0002-0000-0100-000002000000}">
      <formula1>43466</formula1>
      <formula2>47848</formula2>
    </dataValidation>
  </dataValidations>
  <printOptions horizontalCentered="1"/>
  <pageMargins left="0.25" right="0.25" top="0.25" bottom="0.25" header="0" footer="0"/>
  <pageSetup scale="77" fitToHeight="0" orientation="portrait"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xr:uid="{00000000-0002-0000-0100-000003000000}">
          <x14:formula1>
            <xm:f>Config!$D$2:$D$19</xm:f>
          </x14:formula1>
          <xm:sqref>G5:H5</xm:sqref>
        </x14:dataValidation>
        <x14:dataValidation type="list" allowBlank="1" showInputMessage="1" showErrorMessage="1" xr:uid="{00000000-0002-0000-0100-000004000000}">
          <x14:formula1>
            <xm:f>Config!$B$2:$B$17</xm:f>
          </x14:formula1>
          <xm:sqref>G2:H2</xm:sqref>
        </x14:dataValidation>
        <x14:dataValidation type="list" allowBlank="1" showInputMessage="1" xr:uid="{00000000-0002-0000-0100-000005000000}">
          <x14:formula1>
            <xm:f>Config!$C$2:$C$7</xm:f>
          </x14:formula1>
          <xm:sqref>G4:H4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B1:S46"/>
  <sheetViews>
    <sheetView showGridLines="0" topLeftCell="A7" zoomScaleNormal="100" zoomScaleSheetLayoutView="100" workbookViewId="0">
      <selection activeCell="H15" sqref="H15"/>
    </sheetView>
  </sheetViews>
  <sheetFormatPr defaultColWidth="9.1171875" defaultRowHeight="13" x14ac:dyDescent="0.4"/>
  <cols>
    <col min="1" max="1" width="2.703125" style="15" customWidth="1"/>
    <col min="2" max="2" width="9.29296875" style="15" customWidth="1"/>
    <col min="3" max="3" width="6" style="15" customWidth="1"/>
    <col min="4" max="4" width="10.703125" style="15" customWidth="1"/>
    <col min="5" max="5" width="11.5859375" style="15" customWidth="1"/>
    <col min="6" max="6" width="10.703125" style="15" customWidth="1"/>
    <col min="7" max="7" width="20.29296875" style="15" customWidth="1"/>
    <col min="8" max="8" width="6.1171875" style="15" customWidth="1"/>
    <col min="9" max="9" width="23.87890625" style="15" customWidth="1"/>
    <col min="10" max="10" width="6" style="15" customWidth="1"/>
    <col min="11" max="11" width="8" style="15" customWidth="1"/>
    <col min="12" max="12" width="9.1171875" style="15"/>
    <col min="13" max="15" width="15.703125" style="15" hidden="1" customWidth="1"/>
    <col min="16" max="17" width="15.703125" style="15" customWidth="1"/>
    <col min="18" max="16384" width="9.1171875" style="15"/>
  </cols>
  <sheetData>
    <row r="1" spans="2:15" ht="63.75" customHeight="1" x14ac:dyDescent="0.4">
      <c r="B1" s="45" t="s">
        <v>20</v>
      </c>
      <c r="C1" s="45"/>
    </row>
    <row r="2" spans="2:15" x14ac:dyDescent="0.4">
      <c r="C2" s="46" t="s">
        <v>21</v>
      </c>
      <c r="D2" s="15" t="str">
        <f>IF('Test Data'!$C$3="", "", 'Test Data'!$C$3)</f>
        <v>X-Tek</v>
      </c>
      <c r="F2" s="46" t="s">
        <v>51</v>
      </c>
      <c r="G2" s="7" t="str">
        <f>IF('Test Data'!$F$12="", "", 'Test Data'!$F$12)</f>
        <v>CNMM 644 GH</v>
      </c>
      <c r="I2" s="47" t="s">
        <v>6</v>
      </c>
      <c r="J2" s="123">
        <f>IF('Test Data'!$C$2="", "", 'Test Data'!$C$2)</f>
        <v>43748</v>
      </c>
      <c r="K2" s="123"/>
    </row>
    <row r="3" spans="2:15" x14ac:dyDescent="0.4">
      <c r="C3" s="46" t="s">
        <v>34</v>
      </c>
      <c r="D3" s="15" t="str">
        <f>IF('Test Data'!$C$4="", "", 'Test Data'!$C$4)</f>
        <v>George Kirby</v>
      </c>
      <c r="F3" s="46" t="s">
        <v>52</v>
      </c>
      <c r="G3" s="15" t="str">
        <f>IF('Test Data'!$F$13="", "", 'Test Data'!$F$13)</f>
        <v>CX269</v>
      </c>
      <c r="H3" s="7"/>
      <c r="I3" s="46" t="s">
        <v>59</v>
      </c>
      <c r="J3" s="124" t="str">
        <f>IF('Test Data'!$E$2="", "", 'Test Data'!$E$2)</f>
        <v>Nate Williams</v>
      </c>
      <c r="K3" s="124"/>
    </row>
    <row r="4" spans="2:15" ht="20.100000000000001" customHeight="1" x14ac:dyDescent="0.4">
      <c r="B4" s="49"/>
      <c r="C4" s="49"/>
      <c r="D4" s="49"/>
      <c r="E4" s="49"/>
      <c r="F4" s="49"/>
      <c r="G4" s="50"/>
      <c r="H4" s="50"/>
      <c r="I4" s="50"/>
      <c r="J4" s="49"/>
      <c r="K4" s="49"/>
    </row>
    <row r="5" spans="2:15" ht="9.9499999999999993" customHeight="1" x14ac:dyDescent="0.4">
      <c r="B5" s="126"/>
      <c r="C5" s="126"/>
      <c r="D5" s="126"/>
      <c r="E5" s="126"/>
      <c r="F5" s="126"/>
      <c r="G5" s="126"/>
      <c r="H5" s="126"/>
      <c r="I5" s="126"/>
      <c r="J5" s="126"/>
      <c r="K5" s="126"/>
    </row>
    <row r="6" spans="2:15" x14ac:dyDescent="0.4">
      <c r="C6" s="125" t="e">
        <f>IF(I40="", "", IF(I40&gt;0, CONCATENATE(I7, " : ", "WON"),""))</f>
        <v>#VALUE!</v>
      </c>
      <c r="D6" s="125"/>
      <c r="E6" s="125"/>
      <c r="F6" s="36"/>
      <c r="G6" s="37" t="str">
        <f>'Test Data'!E9</f>
        <v>CURRENT</v>
      </c>
      <c r="H6" s="32"/>
      <c r="I6" s="37" t="str">
        <f>'Test Data'!F9</f>
        <v>FIRST TEST</v>
      </c>
    </row>
    <row r="7" spans="2:15" ht="20.100000000000001" customHeight="1" x14ac:dyDescent="0.4">
      <c r="C7" s="125"/>
      <c r="D7" s="125"/>
      <c r="E7" s="125"/>
      <c r="F7" s="7"/>
      <c r="G7" s="48" t="str">
        <f>IF('Test Data'!E8="", "", 'Test Data'!E8)</f>
        <v>Kennametal</v>
      </c>
      <c r="H7" s="48"/>
      <c r="I7" s="48" t="str">
        <f>IF('Test Data'!F8="", "", 'Test Data'!F8)</f>
        <v>KORLOY</v>
      </c>
    </row>
    <row r="8" spans="2:15" ht="15" customHeight="1" x14ac:dyDescent="0.4">
      <c r="C8" s="7" t="s">
        <v>7</v>
      </c>
      <c r="E8" s="7"/>
      <c r="F8" s="7"/>
      <c r="G8" s="38">
        <f>IF('Test Data'!E27="","", 'Test Data'!E27)</f>
        <v>43</v>
      </c>
      <c r="H8" s="36"/>
      <c r="I8" s="38">
        <f>IF('Test Data'!F27="", "", 'Test Data'!F27)</f>
        <v>23</v>
      </c>
      <c r="L8" s="106"/>
      <c r="M8" s="39"/>
    </row>
    <row r="9" spans="2:15" ht="15" customHeight="1" x14ac:dyDescent="0.4">
      <c r="C9" s="7" t="s">
        <v>38</v>
      </c>
      <c r="E9" s="7"/>
      <c r="F9" s="7"/>
      <c r="G9" s="51">
        <f>IF('Test Data'!E22="", "", 'Test Data'!E22)</f>
        <v>2</v>
      </c>
      <c r="H9" s="36"/>
      <c r="I9" s="51">
        <f>IF('Test Data'!F22="", "", 'Test Data'!F22)</f>
        <v>2</v>
      </c>
      <c r="L9" s="107"/>
    </row>
    <row r="10" spans="2:15" ht="15" customHeight="1" x14ac:dyDescent="0.4">
      <c r="C10" s="7" t="s">
        <v>39</v>
      </c>
      <c r="E10" s="7"/>
      <c r="F10" s="7"/>
      <c r="G10" s="38">
        <f>IF(OR(G8="", G9=""), "", SUM(G8/G9))</f>
        <v>21.5</v>
      </c>
      <c r="H10" s="36"/>
      <c r="I10" s="38">
        <f>IF(OR(I8="", I9=""), "", SUM(I8/I9))</f>
        <v>11.5</v>
      </c>
      <c r="L10" s="107"/>
    </row>
    <row r="11" spans="2:15" ht="15" customHeight="1" x14ac:dyDescent="0.4">
      <c r="C11" s="7" t="s">
        <v>36</v>
      </c>
      <c r="E11" s="7"/>
      <c r="F11" s="7"/>
      <c r="G11" s="51">
        <f>IF('Test Data'!E28="", "", 'Test Data'!E28)</f>
        <v>1</v>
      </c>
      <c r="H11" s="36"/>
      <c r="I11" s="51">
        <f>IF('Test Data'!F28="", "", 'Test Data'!F28)</f>
        <v>1</v>
      </c>
      <c r="L11" s="107"/>
    </row>
    <row r="12" spans="2:15" ht="15" customHeight="1" x14ac:dyDescent="0.4">
      <c r="C12" s="7" t="s">
        <v>8</v>
      </c>
      <c r="E12" s="7"/>
      <c r="F12" s="7"/>
      <c r="G12" s="38">
        <f>IF(OR(G10="", G11=""), "", SUM(G10*G11))</f>
        <v>21.5</v>
      </c>
      <c r="H12" s="36"/>
      <c r="I12" s="38">
        <f>IF(OR(I10="", I11=""), "", SUM(I10*I11))</f>
        <v>11.5</v>
      </c>
      <c r="L12" s="107"/>
    </row>
    <row r="13" spans="2:15" ht="15" customHeight="1" x14ac:dyDescent="0.4">
      <c r="C13" s="7" t="s">
        <v>40</v>
      </c>
      <c r="E13" s="7"/>
      <c r="F13" s="7"/>
      <c r="G13" s="51">
        <f>IF('Test Data'!E20="", "", 'Test Data'!E20)</f>
        <v>0.1</v>
      </c>
      <c r="H13" s="36"/>
      <c r="I13" s="51">
        <f>IF('Test Data'!F20= "", "", 'Test Data'!F20)</f>
        <v>0.4</v>
      </c>
      <c r="L13" s="107"/>
    </row>
    <row r="14" spans="2:15" ht="15" customHeight="1" x14ac:dyDescent="0.4">
      <c r="C14" s="7" t="s">
        <v>9</v>
      </c>
      <c r="E14" s="7"/>
      <c r="F14" s="7"/>
      <c r="G14" s="41">
        <f>IF(OR(G12="", G13=""), "", SUM(G12/G13))</f>
        <v>215</v>
      </c>
      <c r="H14" s="36"/>
      <c r="I14" s="41">
        <f>IF(OR(I12="", I13=""), "", SUM(I12/I13))</f>
        <v>28.75</v>
      </c>
      <c r="L14" s="107"/>
      <c r="M14" s="42"/>
    </row>
    <row r="15" spans="2:15" ht="15" customHeight="1" thickBot="1" x14ac:dyDescent="0.45">
      <c r="C15" s="55" t="s">
        <v>41</v>
      </c>
      <c r="D15" s="56"/>
      <c r="E15" s="55"/>
      <c r="F15" s="7"/>
      <c r="G15" s="40">
        <f>IF('Test Data'!E32="", "", 'Test Data'!E32)</f>
        <v>1200</v>
      </c>
      <c r="H15" s="36"/>
      <c r="I15" s="40">
        <f>IF('Test Data'!F32="", "", 'Test Data'!F32)</f>
        <v>1200</v>
      </c>
      <c r="L15" s="107"/>
      <c r="M15" s="39"/>
      <c r="N15" s="15" t="str">
        <f>CONCATENATE(G7, " (", G6, ")")</f>
        <v>Kennametal (CURRENT)</v>
      </c>
      <c r="O15" s="15" t="str">
        <f>CONCATENATE(I7, " (", I6, ")")</f>
        <v>KORLOY (FIRST TEST)</v>
      </c>
    </row>
    <row r="16" spans="2:15" ht="20.100000000000001" customHeight="1" x14ac:dyDescent="0.4">
      <c r="C16" s="59" t="s">
        <v>10</v>
      </c>
      <c r="D16" s="60"/>
      <c r="E16" s="59"/>
      <c r="F16" s="44"/>
      <c r="G16" s="57">
        <f>IF(OR(G14="", G15=""), "", SUM(G14*G15))</f>
        <v>258000</v>
      </c>
      <c r="H16" s="35"/>
      <c r="I16" s="57">
        <f>IF(OR(I14="", I15=""), "", SUM(I14*I15))</f>
        <v>34500</v>
      </c>
      <c r="L16" s="107"/>
      <c r="M16" s="15" t="str">
        <f>C16</f>
        <v xml:space="preserve">Cost of Inserts Used Per Year </v>
      </c>
      <c r="N16" s="65">
        <f>G16</f>
        <v>258000</v>
      </c>
      <c r="O16" s="65">
        <f>I16</f>
        <v>34500</v>
      </c>
    </row>
    <row r="17" spans="2:15" ht="9.9499999999999993" customHeight="1" x14ac:dyDescent="0.4">
      <c r="B17" s="126"/>
      <c r="C17" s="126"/>
      <c r="D17" s="126"/>
      <c r="E17" s="126"/>
      <c r="F17" s="126"/>
      <c r="G17" s="126"/>
      <c r="H17" s="126"/>
      <c r="I17" s="126"/>
      <c r="J17" s="126"/>
      <c r="K17" s="126"/>
      <c r="L17" s="106"/>
    </row>
    <row r="18" spans="2:15" ht="9.9499999999999993" customHeight="1" x14ac:dyDescent="0.4">
      <c r="C18" s="122" t="s">
        <v>113</v>
      </c>
      <c r="D18" s="122"/>
      <c r="E18" s="122"/>
      <c r="F18" s="54"/>
      <c r="G18" s="54"/>
      <c r="H18" s="54"/>
      <c r="I18" s="54"/>
      <c r="K18" s="7"/>
      <c r="L18" s="106"/>
      <c r="M18" s="43" t="str">
        <f>C26</f>
        <v>Cost of Yearly Downtime</v>
      </c>
      <c r="N18" s="65" t="str">
        <f>G26</f>
        <v/>
      </c>
      <c r="O18" s="65" t="str">
        <f>I26</f>
        <v/>
      </c>
    </row>
    <row r="19" spans="2:15" ht="20.100000000000001" customHeight="1" x14ac:dyDescent="0.4">
      <c r="C19" s="122"/>
      <c r="D19" s="122"/>
      <c r="E19" s="122"/>
      <c r="F19" s="7"/>
      <c r="G19" s="37" t="str">
        <f>G6</f>
        <v>CURRENT</v>
      </c>
      <c r="H19" s="44"/>
      <c r="I19" s="37" t="str">
        <f>I6</f>
        <v>FIRST TEST</v>
      </c>
      <c r="K19" s="7"/>
      <c r="L19" s="106"/>
      <c r="M19" s="7" t="str">
        <f>C36</f>
        <v>Cost  of Cycle Time per Year</v>
      </c>
      <c r="N19" s="65" t="str">
        <f>G36</f>
        <v/>
      </c>
      <c r="O19" s="65" t="str">
        <f>I36</f>
        <v/>
      </c>
    </row>
    <row r="20" spans="2:15" ht="15" customHeight="1" x14ac:dyDescent="0.4">
      <c r="C20" s="7" t="s">
        <v>11</v>
      </c>
      <c r="E20" s="7"/>
      <c r="F20" s="7"/>
      <c r="G20" s="38" t="str">
        <f>IF('Test Data'!E31="", "", 'Test Data'!E31)</f>
        <v/>
      </c>
      <c r="H20" s="36"/>
      <c r="I20" s="38" t="str">
        <f>IF('Test Data'!F31="", "", 'Test Data'!F31)</f>
        <v/>
      </c>
      <c r="L20" s="107"/>
      <c r="M20" s="15" t="str">
        <f>C38</f>
        <v>ESTIMATED ANNUAL COST</v>
      </c>
      <c r="N20" s="65" t="e">
        <f>G38</f>
        <v>#VALUE!</v>
      </c>
      <c r="O20" s="65" t="str">
        <f>I36</f>
        <v/>
      </c>
    </row>
    <row r="21" spans="2:15" ht="15" hidden="1" customHeight="1" x14ac:dyDescent="0.4">
      <c r="C21" s="7" t="s">
        <v>12</v>
      </c>
      <c r="E21" s="7"/>
      <c r="F21" s="7"/>
      <c r="G21" s="51">
        <v>60</v>
      </c>
      <c r="H21" s="36"/>
      <c r="I21" s="51">
        <v>60</v>
      </c>
      <c r="L21" s="107"/>
    </row>
    <row r="22" spans="2:15" ht="15" customHeight="1" x14ac:dyDescent="0.4">
      <c r="C22" s="7" t="s">
        <v>42</v>
      </c>
      <c r="E22" s="7"/>
      <c r="F22" s="7"/>
      <c r="G22" s="38" t="str">
        <f>IF(OR(G20="", G21=""), "", SUM(G20/G21))</f>
        <v/>
      </c>
      <c r="H22" s="36"/>
      <c r="I22" s="38" t="str">
        <f>IF(OR(I20="", I21=""), "", SUM(I20/I21))</f>
        <v/>
      </c>
      <c r="L22" s="107"/>
    </row>
    <row r="23" spans="2:15" ht="15" customHeight="1" x14ac:dyDescent="0.4">
      <c r="C23" s="7" t="s">
        <v>44</v>
      </c>
      <c r="E23" s="7"/>
      <c r="F23" s="7"/>
      <c r="G23" s="52">
        <f>IF('Test Data'!E30="", "", 'Test Data'!E30)</f>
        <v>1</v>
      </c>
      <c r="H23" s="36"/>
      <c r="I23" s="52">
        <f>IF('Test Data'!F30="", "", 'Test Data'!F30)</f>
        <v>1</v>
      </c>
      <c r="L23" s="107"/>
    </row>
    <row r="24" spans="2:15" ht="15" customHeight="1" x14ac:dyDescent="0.4">
      <c r="C24" s="7" t="s">
        <v>13</v>
      </c>
      <c r="E24" s="7"/>
      <c r="F24" s="7"/>
      <c r="G24" s="38" t="str">
        <f>IF(OR(G22="", G23=""), "", SUM(G22*G23))</f>
        <v/>
      </c>
      <c r="H24" s="36"/>
      <c r="I24" s="38" t="str">
        <f>IF(OR(I22="", I23=""), "", SUM(I22*I23))</f>
        <v/>
      </c>
      <c r="L24" s="107"/>
    </row>
    <row r="25" spans="2:15" ht="15" customHeight="1" thickBot="1" x14ac:dyDescent="0.45">
      <c r="C25" s="55" t="s">
        <v>14</v>
      </c>
      <c r="D25" s="56"/>
      <c r="E25" s="55"/>
      <c r="F25" s="7"/>
      <c r="G25" s="40">
        <f>IF(OR(G15="", G13=""), "", SUM(G15/G13))</f>
        <v>12000</v>
      </c>
      <c r="H25" s="36"/>
      <c r="I25" s="40">
        <f>IF(OR(I15="", I13=""), "", SUM(I15/I13))</f>
        <v>3000</v>
      </c>
      <c r="L25" s="107"/>
    </row>
    <row r="26" spans="2:15" ht="20.100000000000001" customHeight="1" x14ac:dyDescent="0.4">
      <c r="C26" s="59" t="s">
        <v>43</v>
      </c>
      <c r="D26" s="60"/>
      <c r="E26" s="59"/>
      <c r="F26" s="44"/>
      <c r="G26" s="57" t="str">
        <f>IF(OR(G24="", G25=""), "", SUM(G24*G25))</f>
        <v/>
      </c>
      <c r="H26" s="35"/>
      <c r="I26" s="57" t="str">
        <f>IF(OR(I24="", I25=""), "", SUM(I24*I25))</f>
        <v/>
      </c>
      <c r="L26" s="107"/>
    </row>
    <row r="27" spans="2:15" ht="9.9499999999999993" customHeight="1" x14ac:dyDescent="0.4">
      <c r="B27" s="126"/>
      <c r="C27" s="126"/>
      <c r="D27" s="126"/>
      <c r="E27" s="126"/>
      <c r="F27" s="126"/>
      <c r="G27" s="126"/>
      <c r="H27" s="126"/>
      <c r="I27" s="126"/>
      <c r="J27" s="126"/>
      <c r="K27" s="126"/>
      <c r="L27" s="106"/>
    </row>
    <row r="28" spans="2:15" ht="9.9499999999999993" customHeight="1" x14ac:dyDescent="0.4">
      <c r="C28" s="122" t="s">
        <v>112</v>
      </c>
      <c r="D28" s="122"/>
      <c r="E28" s="122"/>
      <c r="F28" s="54"/>
      <c r="G28" s="54"/>
      <c r="H28" s="54"/>
      <c r="I28" s="54"/>
      <c r="K28" s="7"/>
      <c r="L28" s="106"/>
      <c r="M28" s="43"/>
    </row>
    <row r="29" spans="2:15" ht="20.100000000000001" customHeight="1" x14ac:dyDescent="0.4">
      <c r="C29" s="122"/>
      <c r="D29" s="122"/>
      <c r="E29" s="122"/>
      <c r="F29" s="7"/>
      <c r="G29" s="37" t="str">
        <f>G6</f>
        <v>CURRENT</v>
      </c>
      <c r="H29" s="44"/>
      <c r="I29" s="37" t="str">
        <f>I6</f>
        <v>FIRST TEST</v>
      </c>
      <c r="K29" s="7"/>
      <c r="L29" s="106"/>
    </row>
    <row r="30" spans="2:15" ht="15" customHeight="1" x14ac:dyDescent="0.4">
      <c r="C30" s="7" t="s">
        <v>11</v>
      </c>
      <c r="E30" s="7"/>
      <c r="F30" s="7"/>
      <c r="G30" s="38" t="str">
        <f>IF('Test Data'!E31="", "", 'Test Data'!E31)</f>
        <v/>
      </c>
      <c r="H30" s="36"/>
      <c r="I30" s="38" t="str">
        <f>IF('Test Data'!F31="", "", 'Test Data'!F31)</f>
        <v/>
      </c>
      <c r="L30" s="107"/>
    </row>
    <row r="31" spans="2:15" ht="15" hidden="1" customHeight="1" x14ac:dyDescent="0.4">
      <c r="C31" s="7" t="s">
        <v>15</v>
      </c>
      <c r="E31" s="7"/>
      <c r="F31" s="7"/>
      <c r="G31" s="51">
        <v>60</v>
      </c>
      <c r="H31" s="36"/>
      <c r="I31" s="51">
        <v>60</v>
      </c>
      <c r="L31" s="107"/>
    </row>
    <row r="32" spans="2:15" ht="15" customHeight="1" x14ac:dyDescent="0.4">
      <c r="C32" s="7" t="s">
        <v>42</v>
      </c>
      <c r="E32" s="7"/>
      <c r="F32" s="7"/>
      <c r="G32" s="38" t="str">
        <f>IF(OR(G30="", G31=""), "", SUM(G30/G31))</f>
        <v/>
      </c>
      <c r="H32" s="36"/>
      <c r="I32" s="38" t="str">
        <f>IF(OR(I30="", I31=""), "", SUM(I30/I31))</f>
        <v/>
      </c>
      <c r="L32" s="107"/>
    </row>
    <row r="33" spans="3:19" ht="15" customHeight="1" x14ac:dyDescent="0.4">
      <c r="C33" s="7" t="s">
        <v>16</v>
      </c>
      <c r="E33" s="7"/>
      <c r="F33" s="7"/>
      <c r="G33" s="53">
        <f>IF('Test Data'!E19="", "", 'Test Data'!E19)</f>
        <v>120</v>
      </c>
      <c r="H33" s="36"/>
      <c r="I33" s="53">
        <f>IF('Test Data'!F19="", "", 'Test Data'!F19)</f>
        <v>120</v>
      </c>
      <c r="L33" s="107"/>
    </row>
    <row r="34" spans="3:19" ht="15" customHeight="1" x14ac:dyDescent="0.4">
      <c r="C34" s="7" t="s">
        <v>17</v>
      </c>
      <c r="E34" s="7"/>
      <c r="F34" s="7"/>
      <c r="G34" s="38" t="str">
        <f>IF(OR(G32="", G33=""), "", SUM(G32*G33))</f>
        <v/>
      </c>
      <c r="H34" s="36"/>
      <c r="I34" s="38" t="str">
        <f>IF(OR(I32="", I33=""), "", SUM(I32*I33))</f>
        <v/>
      </c>
      <c r="L34" s="107"/>
    </row>
    <row r="35" spans="3:19" ht="15" customHeight="1" thickBot="1" x14ac:dyDescent="0.45">
      <c r="C35" s="55" t="s">
        <v>18</v>
      </c>
      <c r="D35" s="56"/>
      <c r="E35" s="55"/>
      <c r="F35" s="7"/>
      <c r="G35" s="40">
        <f>IF('Test Data'!E32="", "", 'Test Data'!E32)</f>
        <v>1200</v>
      </c>
      <c r="H35" s="36"/>
      <c r="I35" s="40">
        <f>IF('Test Data'!F32="", "", 'Test Data'!F32)</f>
        <v>1200</v>
      </c>
      <c r="L35" s="107"/>
    </row>
    <row r="36" spans="3:19" s="61" customFormat="1" ht="20.100000000000001" customHeight="1" x14ac:dyDescent="0.4">
      <c r="C36" s="59" t="s">
        <v>19</v>
      </c>
      <c r="D36" s="60"/>
      <c r="E36" s="59"/>
      <c r="F36" s="58"/>
      <c r="G36" s="57" t="str">
        <f>IF(OR(G34="", G35=""), "", SUM(G34*G35))</f>
        <v/>
      </c>
      <c r="H36" s="62"/>
      <c r="I36" s="57" t="str">
        <f>IF(OR(I34="", I35=""), "", SUM(I34*I35))</f>
        <v/>
      </c>
      <c r="L36" s="106"/>
      <c r="P36" s="15"/>
      <c r="Q36" s="15"/>
      <c r="R36" s="15"/>
      <c r="S36" s="15"/>
    </row>
    <row r="37" spans="3:19" ht="9.9499999999999993" customHeight="1" x14ac:dyDescent="0.4">
      <c r="C37" s="7"/>
      <c r="E37" s="7"/>
      <c r="F37" s="7"/>
      <c r="G37" s="7"/>
      <c r="H37" s="7"/>
      <c r="I37" s="7"/>
      <c r="L37" s="106"/>
    </row>
    <row r="38" spans="3:19" ht="20.100000000000001" customHeight="1" x14ac:dyDescent="0.4">
      <c r="C38" s="66" t="s">
        <v>115</v>
      </c>
      <c r="D38" s="64"/>
      <c r="E38" s="63"/>
      <c r="F38" s="7"/>
      <c r="G38" s="67" t="e">
        <f>IF('Test Data'!E12="", "", SUM(G36+G26+G16))</f>
        <v>#VALUE!</v>
      </c>
      <c r="H38" s="7"/>
      <c r="I38" s="67" t="e">
        <f>IF('Test Data'!F12="","",SUM(I36+I26+I16))</f>
        <v>#VALUE!</v>
      </c>
      <c r="L38" s="106"/>
    </row>
    <row r="39" spans="3:19" ht="9.9499999999999993" customHeight="1" x14ac:dyDescent="0.4">
      <c r="D39" s="7"/>
      <c r="E39" s="7"/>
      <c r="F39" s="7"/>
      <c r="G39" s="7"/>
      <c r="H39" s="7"/>
      <c r="I39" s="7"/>
      <c r="L39" s="106"/>
    </row>
    <row r="40" spans="3:19" ht="20.100000000000001" customHeight="1" x14ac:dyDescent="0.4">
      <c r="C40" s="66" t="s">
        <v>114</v>
      </c>
      <c r="D40" s="64"/>
      <c r="E40" s="63"/>
      <c r="F40" s="7"/>
      <c r="G40" s="67" t="e">
        <f>IF('Test Data'!E12="", "", IF(I38="", "", IF(I38-G38&gt;0, I38-G38, "")))</f>
        <v>#VALUE!</v>
      </c>
      <c r="H40" s="7"/>
      <c r="I40" s="67" t="e">
        <f>IF('Test Data'!F12="", "", IF(I38="", "", IF(G38-I38&gt;0, G38-I38, "")))</f>
        <v>#VALUE!</v>
      </c>
      <c r="L40" s="106"/>
    </row>
    <row r="41" spans="3:19" ht="20.100000000000001" customHeight="1" x14ac:dyDescent="0.4">
      <c r="K41" s="7"/>
    </row>
    <row r="42" spans="3:19" ht="20.100000000000001" customHeight="1" x14ac:dyDescent="0.4">
      <c r="K42" s="7"/>
    </row>
    <row r="43" spans="3:19" ht="20.100000000000001" customHeight="1" x14ac:dyDescent="0.4">
      <c r="K43" s="7"/>
    </row>
    <row r="44" spans="3:19" ht="30" customHeight="1" x14ac:dyDescent="0.4">
      <c r="K44" s="7"/>
    </row>
    <row r="45" spans="3:19" ht="30" customHeight="1" x14ac:dyDescent="0.4"/>
    <row r="46" spans="3:19" ht="63.75" customHeight="1" x14ac:dyDescent="0.4"/>
  </sheetData>
  <sheetProtection algorithmName="SHA-512" hashValue="lyt9NvOLMzzM45/1/NA4gh06iMCRP2vGTNST53UZ/uz/Q9VtSqifD6Txr6aC92Sp/CJuJ3RnDAxmo1Fpj8yT8w==" saltValue="8L4r1fqEEPRS0D8HMIDpDw==" spinCount="100000" sheet="1" objects="1" scenarios="1"/>
  <mergeCells count="8">
    <mergeCell ref="C28:E29"/>
    <mergeCell ref="J2:K2"/>
    <mergeCell ref="J3:K3"/>
    <mergeCell ref="C6:E7"/>
    <mergeCell ref="B5:K5"/>
    <mergeCell ref="B17:K17"/>
    <mergeCell ref="B27:K27"/>
    <mergeCell ref="C18:E19"/>
  </mergeCells>
  <pageMargins left="0.25" right="0.25" top="0.25" bottom="0.25" header="0.3" footer="0.3"/>
  <pageSetup scale="91" fitToHeight="0" orientation="portrait" r:id="rId1"/>
  <headerFooter scaleWithDoc="0" alignWithMargins="0"/>
  <ignoredErrors>
    <ignoredError sqref="G25:I25 G35:I35"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B1:S46"/>
  <sheetViews>
    <sheetView showGridLines="0" zoomScaleNormal="100" zoomScaleSheetLayoutView="100" workbookViewId="0">
      <selection activeCell="I7" sqref="I7"/>
    </sheetView>
  </sheetViews>
  <sheetFormatPr defaultColWidth="9.1171875" defaultRowHeight="13" x14ac:dyDescent="0.4"/>
  <cols>
    <col min="1" max="1" width="2.703125" style="15" customWidth="1"/>
    <col min="2" max="2" width="9.29296875" style="15" customWidth="1"/>
    <col min="3" max="3" width="6" style="15" customWidth="1"/>
    <col min="4" max="4" width="10.703125" style="15" customWidth="1"/>
    <col min="5" max="5" width="11.5859375" style="15" customWidth="1"/>
    <col min="6" max="6" width="10.703125" style="15" customWidth="1"/>
    <col min="7" max="7" width="20.29296875" style="15" customWidth="1"/>
    <col min="8" max="8" width="6.1171875" style="15" customWidth="1"/>
    <col min="9" max="9" width="23.87890625" style="15" customWidth="1"/>
    <col min="10" max="10" width="6" style="15" customWidth="1"/>
    <col min="11" max="11" width="8" style="15" customWidth="1"/>
    <col min="12" max="12" width="9.1171875" style="15"/>
    <col min="13" max="15" width="15.703125" style="15" hidden="1" customWidth="1"/>
    <col min="16" max="17" width="15.703125" style="15" customWidth="1"/>
    <col min="18" max="16384" width="9.1171875" style="15"/>
  </cols>
  <sheetData>
    <row r="1" spans="2:15" ht="63.75" customHeight="1" x14ac:dyDescent="0.4">
      <c r="B1" s="45" t="s">
        <v>20</v>
      </c>
      <c r="C1" s="45"/>
    </row>
    <row r="2" spans="2:15" x14ac:dyDescent="0.4">
      <c r="C2" s="46" t="s">
        <v>21</v>
      </c>
      <c r="D2" s="15" t="str">
        <f>IF('Test Data'!$C$3="", "", 'Test Data'!$C$3)</f>
        <v>X-Tek</v>
      </c>
      <c r="F2" s="46" t="s">
        <v>51</v>
      </c>
      <c r="G2" s="7" t="str">
        <f>IF('Test Data'!$F$12="", "", 'Test Data'!$F$12)</f>
        <v>CNMM 644 GH</v>
      </c>
      <c r="I2" s="47" t="s">
        <v>6</v>
      </c>
      <c r="J2" s="123">
        <f>IF('Test Data'!$C$2="", "", 'Test Data'!$C$2)</f>
        <v>43748</v>
      </c>
      <c r="K2" s="123"/>
    </row>
    <row r="3" spans="2:15" x14ac:dyDescent="0.4">
      <c r="C3" s="46" t="s">
        <v>34</v>
      </c>
      <c r="D3" s="15" t="str">
        <f>IF('Test Data'!$C$4="", "", 'Test Data'!$C$4)</f>
        <v>George Kirby</v>
      </c>
      <c r="F3" s="46" t="s">
        <v>52</v>
      </c>
      <c r="G3" s="15" t="str">
        <f>IF('Test Data'!$F$13="", "", 'Test Data'!$F$13)</f>
        <v>CX269</v>
      </c>
      <c r="H3" s="7"/>
      <c r="I3" s="46" t="s">
        <v>59</v>
      </c>
      <c r="J3" s="124" t="str">
        <f>IF('Test Data'!$E$2="", "", 'Test Data'!$E$2)</f>
        <v>Nate Williams</v>
      </c>
      <c r="K3" s="124"/>
    </row>
    <row r="4" spans="2:15" ht="20.100000000000001" customHeight="1" x14ac:dyDescent="0.4">
      <c r="B4" s="49"/>
      <c r="C4" s="49"/>
      <c r="D4" s="49"/>
      <c r="E4" s="49"/>
      <c r="F4" s="49"/>
      <c r="G4" s="50"/>
      <c r="H4" s="50"/>
      <c r="I4" s="50"/>
      <c r="J4" s="49"/>
      <c r="K4" s="49"/>
    </row>
    <row r="5" spans="2:15" ht="9.9499999999999993" customHeight="1" x14ac:dyDescent="0.4">
      <c r="B5" s="126"/>
      <c r="C5" s="126"/>
      <c r="D5" s="126"/>
      <c r="E5" s="126"/>
      <c r="F5" s="126"/>
      <c r="G5" s="126"/>
      <c r="H5" s="126"/>
      <c r="I5" s="126"/>
      <c r="J5" s="126"/>
      <c r="K5" s="126"/>
    </row>
    <row r="6" spans="2:15" x14ac:dyDescent="0.4">
      <c r="C6" s="125" t="str">
        <f>IF(I40="", "", IF(I40&gt;0, CONCATENATE(I7, " : ", "WON"),""))</f>
        <v/>
      </c>
      <c r="D6" s="125"/>
      <c r="E6" s="125"/>
      <c r="F6" s="36"/>
      <c r="G6" s="37" t="str">
        <f>'Test Data'!E9</f>
        <v>CURRENT</v>
      </c>
      <c r="H6" s="32"/>
      <c r="I6" s="37" t="str">
        <f>'Test Data'!G9</f>
        <v>SECOND TEST</v>
      </c>
    </row>
    <row r="7" spans="2:15" ht="20.100000000000001" customHeight="1" x14ac:dyDescent="0.4">
      <c r="C7" s="125"/>
      <c r="D7" s="125"/>
      <c r="E7" s="125"/>
      <c r="F7" s="7"/>
      <c r="G7" s="48" t="str">
        <f>IF('Test Data'!E8="", "", 'Test Data'!E8)</f>
        <v>Kennametal</v>
      </c>
      <c r="H7" s="48"/>
      <c r="I7" s="48" t="str">
        <f>IF('Test Data'!F8="", "", 'Test Data'!F8)</f>
        <v>KORLOY</v>
      </c>
    </row>
    <row r="8" spans="2:15" ht="15" customHeight="1" x14ac:dyDescent="0.4">
      <c r="C8" s="7" t="s">
        <v>7</v>
      </c>
      <c r="E8" s="7"/>
      <c r="F8" s="7"/>
      <c r="G8" s="38">
        <f>IF('Test Data'!E27="","", 'Test Data'!E27)</f>
        <v>43</v>
      </c>
      <c r="H8" s="36"/>
      <c r="I8" s="38" t="str">
        <f>IF('Test Data'!G27="", "", 'Test Data'!G27)</f>
        <v/>
      </c>
      <c r="K8" s="7"/>
      <c r="M8" s="39"/>
    </row>
    <row r="9" spans="2:15" ht="15" customHeight="1" x14ac:dyDescent="0.4">
      <c r="C9" s="7" t="s">
        <v>38</v>
      </c>
      <c r="E9" s="7"/>
      <c r="F9" s="7"/>
      <c r="G9" s="51">
        <f>IF('Test Data'!E22="", "", 'Test Data'!E22)</f>
        <v>2</v>
      </c>
      <c r="H9" s="36"/>
      <c r="I9" s="51" t="str">
        <f>IF('Test Data'!G22="", "", 'Test Data'!G22)</f>
        <v/>
      </c>
      <c r="K9" s="32"/>
    </row>
    <row r="10" spans="2:15" ht="15" customHeight="1" x14ac:dyDescent="0.4">
      <c r="C10" s="7" t="s">
        <v>39</v>
      </c>
      <c r="E10" s="7"/>
      <c r="F10" s="7"/>
      <c r="G10" s="38">
        <f>IF(OR(G8="", G9=""), "", SUM(G8/G9))</f>
        <v>21.5</v>
      </c>
      <c r="H10" s="36"/>
      <c r="I10" s="38" t="str">
        <f>IF(OR(I8="", I9=""), "", SUM(I8/I9))</f>
        <v/>
      </c>
      <c r="K10" s="7"/>
    </row>
    <row r="11" spans="2:15" ht="15" customHeight="1" x14ac:dyDescent="0.4">
      <c r="C11" s="7" t="s">
        <v>36</v>
      </c>
      <c r="E11" s="7"/>
      <c r="F11" s="7"/>
      <c r="G11" s="51">
        <f>IF('Test Data'!E28="", "", 'Test Data'!E28)</f>
        <v>1</v>
      </c>
      <c r="H11" s="36"/>
      <c r="I11" s="51" t="str">
        <f>IF('Test Data'!G28="", "", 'Test Data'!G28)</f>
        <v/>
      </c>
      <c r="K11" s="7"/>
    </row>
    <row r="12" spans="2:15" ht="15" customHeight="1" x14ac:dyDescent="0.4">
      <c r="C12" s="7" t="s">
        <v>8</v>
      </c>
      <c r="E12" s="7"/>
      <c r="F12" s="7"/>
      <c r="G12" s="38">
        <f>IF(OR(G10="", G11=""), "", SUM(G10*G11))</f>
        <v>21.5</v>
      </c>
      <c r="H12" s="36"/>
      <c r="I12" s="38" t="str">
        <f>IF(OR(I10="", I11=""), "", SUM(I10*I11))</f>
        <v/>
      </c>
      <c r="K12" s="7"/>
    </row>
    <row r="13" spans="2:15" ht="15" customHeight="1" x14ac:dyDescent="0.4">
      <c r="C13" s="7" t="s">
        <v>40</v>
      </c>
      <c r="E13" s="7"/>
      <c r="F13" s="7"/>
      <c r="G13" s="51">
        <f>IF('Test Data'!E20="", "", 'Test Data'!E20)</f>
        <v>0.1</v>
      </c>
      <c r="H13" s="36"/>
      <c r="I13" s="51" t="str">
        <f>IF('Test Data'!G20= "", "", 'Test Data'!G20)</f>
        <v/>
      </c>
      <c r="K13" s="7"/>
    </row>
    <row r="14" spans="2:15" ht="15" customHeight="1" x14ac:dyDescent="0.4">
      <c r="C14" s="7" t="s">
        <v>9</v>
      </c>
      <c r="E14" s="7"/>
      <c r="F14" s="7"/>
      <c r="G14" s="41">
        <f>IF(OR(G12="", G13=""), "", SUM(G12/G13))</f>
        <v>215</v>
      </c>
      <c r="H14" s="36"/>
      <c r="I14" s="41" t="str">
        <f>IF(OR(I12="", I13=""), "", SUM(I12/I13))</f>
        <v/>
      </c>
      <c r="K14" s="7"/>
      <c r="M14" s="42"/>
    </row>
    <row r="15" spans="2:15" ht="15" customHeight="1" thickBot="1" x14ac:dyDescent="0.45">
      <c r="C15" s="55" t="s">
        <v>41</v>
      </c>
      <c r="D15" s="56"/>
      <c r="E15" s="55"/>
      <c r="F15" s="7"/>
      <c r="G15" s="40">
        <f>IF('Test Data'!E32="", "", 'Test Data'!E32)</f>
        <v>1200</v>
      </c>
      <c r="H15" s="36"/>
      <c r="I15" s="40" t="str">
        <f>IF('Test Data'!G32="", "", 'Test Data'!G32)</f>
        <v/>
      </c>
      <c r="K15" s="7"/>
      <c r="M15" s="39"/>
      <c r="N15" s="15" t="str">
        <f>CONCATENATE(G7, " (", G6, ")")</f>
        <v>Kennametal (CURRENT)</v>
      </c>
      <c r="O15" s="15" t="str">
        <f>CONCATENATE(I7, " (", I6, ")")</f>
        <v>KORLOY (SECOND TEST)</v>
      </c>
    </row>
    <row r="16" spans="2:15" ht="20.100000000000001" customHeight="1" x14ac:dyDescent="0.4">
      <c r="C16" s="59" t="s">
        <v>10</v>
      </c>
      <c r="D16" s="60"/>
      <c r="E16" s="59"/>
      <c r="F16" s="44"/>
      <c r="G16" s="57">
        <f>IF(OR(G14="", G15=""), "", SUM(G14*G15))</f>
        <v>258000</v>
      </c>
      <c r="H16" s="35"/>
      <c r="I16" s="57" t="str">
        <f>IF(OR(I14="", I15=""), "", SUM(I14*I15))</f>
        <v/>
      </c>
      <c r="K16" s="7"/>
      <c r="M16" s="15" t="str">
        <f>C16</f>
        <v xml:space="preserve">Cost of Inserts Used Per Year </v>
      </c>
      <c r="N16" s="65">
        <f>G16</f>
        <v>258000</v>
      </c>
      <c r="O16" s="65" t="str">
        <f>I16</f>
        <v/>
      </c>
    </row>
    <row r="17" spans="2:15" ht="9.9499999999999993" customHeight="1" x14ac:dyDescent="0.4">
      <c r="B17" s="126"/>
      <c r="C17" s="126"/>
      <c r="D17" s="126"/>
      <c r="E17" s="126"/>
      <c r="F17" s="126"/>
      <c r="G17" s="126"/>
      <c r="H17" s="126"/>
      <c r="I17" s="126"/>
      <c r="J17" s="126"/>
      <c r="K17" s="126"/>
    </row>
    <row r="18" spans="2:15" ht="9.9499999999999993" customHeight="1" x14ac:dyDescent="0.4">
      <c r="C18" s="122" t="s">
        <v>113</v>
      </c>
      <c r="D18" s="122"/>
      <c r="E18" s="122"/>
      <c r="F18" s="54"/>
      <c r="G18" s="54"/>
      <c r="H18" s="54"/>
      <c r="I18" s="54"/>
      <c r="K18" s="7"/>
      <c r="M18" s="43" t="str">
        <f>C26</f>
        <v>Cost of Yearly Downtime</v>
      </c>
      <c r="N18" s="65" t="str">
        <f>G26</f>
        <v/>
      </c>
      <c r="O18" s="65" t="str">
        <f>I26</f>
        <v/>
      </c>
    </row>
    <row r="19" spans="2:15" ht="20.100000000000001" customHeight="1" x14ac:dyDescent="0.4">
      <c r="C19" s="122"/>
      <c r="D19" s="122"/>
      <c r="E19" s="122"/>
      <c r="F19" s="7"/>
      <c r="G19" s="37" t="str">
        <f>G6</f>
        <v>CURRENT</v>
      </c>
      <c r="H19" s="44"/>
      <c r="I19" s="37" t="str">
        <f>I6</f>
        <v>SECOND TEST</v>
      </c>
      <c r="K19" s="7"/>
      <c r="M19" s="7" t="str">
        <f>C36</f>
        <v>Cost  of Cycle Time per Year</v>
      </c>
      <c r="N19" s="65" t="str">
        <f>G36</f>
        <v/>
      </c>
      <c r="O19" s="65" t="str">
        <f>I36</f>
        <v/>
      </c>
    </row>
    <row r="20" spans="2:15" ht="15" customHeight="1" x14ac:dyDescent="0.4">
      <c r="C20" s="7" t="s">
        <v>11</v>
      </c>
      <c r="E20" s="7"/>
      <c r="F20" s="7"/>
      <c r="G20" s="38" t="str">
        <f>IF('Test Data'!E31="", "", 'Test Data'!E31)</f>
        <v/>
      </c>
      <c r="H20" s="36"/>
      <c r="I20" s="38" t="str">
        <f>IF('Test Data'!G31="", "", 'Test Data'!G31)</f>
        <v/>
      </c>
      <c r="K20" s="7"/>
      <c r="M20" s="15" t="str">
        <f>C38</f>
        <v>ESTIMATED ANNUAL COST</v>
      </c>
      <c r="N20" s="65" t="e">
        <f>G38</f>
        <v>#VALUE!</v>
      </c>
      <c r="O20" s="65" t="str">
        <f>I36</f>
        <v/>
      </c>
    </row>
    <row r="21" spans="2:15" ht="15" hidden="1" customHeight="1" x14ac:dyDescent="0.4">
      <c r="C21" s="7" t="s">
        <v>12</v>
      </c>
      <c r="E21" s="7"/>
      <c r="F21" s="7"/>
      <c r="G21" s="51">
        <v>60</v>
      </c>
      <c r="H21" s="36"/>
      <c r="I21" s="51">
        <v>60</v>
      </c>
      <c r="K21" s="7"/>
    </row>
    <row r="22" spans="2:15" ht="15" customHeight="1" x14ac:dyDescent="0.4">
      <c r="C22" s="7" t="s">
        <v>42</v>
      </c>
      <c r="E22" s="7"/>
      <c r="F22" s="7"/>
      <c r="G22" s="38" t="str">
        <f>IF(OR(G20="", G21=""), "", SUM(G20/G21))</f>
        <v/>
      </c>
      <c r="H22" s="36"/>
      <c r="I22" s="38" t="str">
        <f>IF(OR(I20="", I21=""), "", SUM(I20/I21))</f>
        <v/>
      </c>
      <c r="K22" s="7"/>
    </row>
    <row r="23" spans="2:15" ht="15" customHeight="1" x14ac:dyDescent="0.4">
      <c r="C23" s="7" t="s">
        <v>44</v>
      </c>
      <c r="E23" s="7"/>
      <c r="F23" s="7"/>
      <c r="G23" s="52">
        <f>IF('Test Data'!E30="", "", 'Test Data'!E30)</f>
        <v>1</v>
      </c>
      <c r="H23" s="36"/>
      <c r="I23" s="52" t="str">
        <f>IF('Test Data'!G30="", "", 'Test Data'!G30)</f>
        <v/>
      </c>
      <c r="K23" s="7"/>
    </row>
    <row r="24" spans="2:15" ht="15" customHeight="1" x14ac:dyDescent="0.4">
      <c r="C24" s="7" t="s">
        <v>13</v>
      </c>
      <c r="E24" s="7"/>
      <c r="F24" s="7"/>
      <c r="G24" s="38" t="str">
        <f>IF(OR(G22="", G23=""), "", SUM(G22*G23))</f>
        <v/>
      </c>
      <c r="H24" s="36"/>
      <c r="I24" s="38" t="str">
        <f>IF(OR(I22="", I23=""), "", SUM(I22*I23))</f>
        <v/>
      </c>
      <c r="K24" s="7"/>
    </row>
    <row r="25" spans="2:15" ht="15" customHeight="1" thickBot="1" x14ac:dyDescent="0.45">
      <c r="C25" s="55" t="s">
        <v>14</v>
      </c>
      <c r="D25" s="56"/>
      <c r="E25" s="55"/>
      <c r="F25" s="7"/>
      <c r="G25" s="40">
        <f>IF(OR(G15="", G13=""), "", SUM(G15/G13))</f>
        <v>12000</v>
      </c>
      <c r="H25" s="36"/>
      <c r="I25" s="40" t="str">
        <f>IF(OR(I15="", I13=""), "", SUM(I15/I13))</f>
        <v/>
      </c>
      <c r="K25" s="7"/>
    </row>
    <row r="26" spans="2:15" ht="20.100000000000001" customHeight="1" x14ac:dyDescent="0.4">
      <c r="C26" s="59" t="s">
        <v>43</v>
      </c>
      <c r="D26" s="60"/>
      <c r="E26" s="59"/>
      <c r="F26" s="44"/>
      <c r="G26" s="57" t="str">
        <f>IF(OR(G24="", G25=""), "", SUM(G24*G25))</f>
        <v/>
      </c>
      <c r="H26" s="35"/>
      <c r="I26" s="57" t="str">
        <f>IF(OR(I24="", I25=""), "", SUM(I24*I25))</f>
        <v/>
      </c>
      <c r="K26" s="7"/>
    </row>
    <row r="27" spans="2:15" ht="9.9499999999999993" customHeight="1" x14ac:dyDescent="0.4">
      <c r="B27" s="126"/>
      <c r="C27" s="126"/>
      <c r="D27" s="126"/>
      <c r="E27" s="126"/>
      <c r="F27" s="126"/>
      <c r="G27" s="126"/>
      <c r="H27" s="126"/>
      <c r="I27" s="126"/>
      <c r="J27" s="126"/>
      <c r="K27" s="126"/>
    </row>
    <row r="28" spans="2:15" ht="9.9499999999999993" customHeight="1" x14ac:dyDescent="0.4">
      <c r="C28" s="122" t="s">
        <v>112</v>
      </c>
      <c r="D28" s="122"/>
      <c r="E28" s="122"/>
      <c r="F28" s="54"/>
      <c r="G28" s="54"/>
      <c r="H28" s="54"/>
      <c r="I28" s="54"/>
      <c r="K28" s="7"/>
      <c r="M28" s="43"/>
    </row>
    <row r="29" spans="2:15" ht="20.100000000000001" customHeight="1" x14ac:dyDescent="0.4">
      <c r="C29" s="122"/>
      <c r="D29" s="122"/>
      <c r="E29" s="122"/>
      <c r="F29" s="7"/>
      <c r="G29" s="37" t="str">
        <f>G6</f>
        <v>CURRENT</v>
      </c>
      <c r="H29" s="44"/>
      <c r="I29" s="37" t="str">
        <f>I6</f>
        <v>SECOND TEST</v>
      </c>
      <c r="K29" s="7"/>
    </row>
    <row r="30" spans="2:15" ht="15" customHeight="1" x14ac:dyDescent="0.4">
      <c r="C30" s="7" t="s">
        <v>11</v>
      </c>
      <c r="E30" s="7"/>
      <c r="F30" s="7"/>
      <c r="G30" s="38" t="str">
        <f>IF('Test Data'!E31="", "", 'Test Data'!E31)</f>
        <v/>
      </c>
      <c r="H30" s="36"/>
      <c r="I30" s="38" t="str">
        <f>IF('Test Data'!G31="", "", 'Test Data'!G31)</f>
        <v/>
      </c>
      <c r="K30" s="7"/>
    </row>
    <row r="31" spans="2:15" ht="15" hidden="1" customHeight="1" x14ac:dyDescent="0.4">
      <c r="C31" s="7" t="s">
        <v>15</v>
      </c>
      <c r="E31" s="7"/>
      <c r="F31" s="7"/>
      <c r="G31" s="51">
        <v>60</v>
      </c>
      <c r="H31" s="36"/>
      <c r="I31" s="51">
        <v>60</v>
      </c>
      <c r="K31" s="7"/>
    </row>
    <row r="32" spans="2:15" ht="15" customHeight="1" x14ac:dyDescent="0.4">
      <c r="C32" s="7" t="s">
        <v>42</v>
      </c>
      <c r="E32" s="7"/>
      <c r="F32" s="7"/>
      <c r="G32" s="38" t="str">
        <f>IF(OR(G30="", G31=""), "", SUM(G30/G31))</f>
        <v/>
      </c>
      <c r="H32" s="36"/>
      <c r="I32" s="38" t="str">
        <f>IF(OR(I30="", I31=""), "", SUM(I30/I31))</f>
        <v/>
      </c>
      <c r="K32" s="7"/>
    </row>
    <row r="33" spans="3:19" ht="15" customHeight="1" x14ac:dyDescent="0.4">
      <c r="C33" s="7" t="s">
        <v>16</v>
      </c>
      <c r="E33" s="7"/>
      <c r="F33" s="7"/>
      <c r="G33" s="53">
        <f>IF('Test Data'!E19="", "", 'Test Data'!E19)</f>
        <v>120</v>
      </c>
      <c r="H33" s="36"/>
      <c r="I33" s="53" t="str">
        <f>IF('Test Data'!G19="", "", 'Test Data'!G19)</f>
        <v/>
      </c>
      <c r="K33" s="7"/>
    </row>
    <row r="34" spans="3:19" ht="15" customHeight="1" x14ac:dyDescent="0.4">
      <c r="C34" s="7" t="s">
        <v>17</v>
      </c>
      <c r="E34" s="7"/>
      <c r="F34" s="7"/>
      <c r="G34" s="38" t="str">
        <f>IF(OR(G32="", G33=""), "", SUM(G32*G33))</f>
        <v/>
      </c>
      <c r="H34" s="36"/>
      <c r="I34" s="38" t="str">
        <f>IF(OR(I32="", I33=""), "", SUM(I32*I33))</f>
        <v/>
      </c>
      <c r="K34" s="7"/>
    </row>
    <row r="35" spans="3:19" ht="15" customHeight="1" thickBot="1" x14ac:dyDescent="0.45">
      <c r="C35" s="55" t="s">
        <v>18</v>
      </c>
      <c r="D35" s="56"/>
      <c r="E35" s="55"/>
      <c r="F35" s="7"/>
      <c r="G35" s="40">
        <f>IF('Test Data'!E32="", "", 'Test Data'!E32)</f>
        <v>1200</v>
      </c>
      <c r="H35" s="36"/>
      <c r="I35" s="40" t="str">
        <f>IF('Test Data'!G32="", "", 'Test Data'!G32)</f>
        <v/>
      </c>
      <c r="K35" s="7"/>
    </row>
    <row r="36" spans="3:19" s="61" customFormat="1" ht="20.100000000000001" customHeight="1" x14ac:dyDescent="0.4">
      <c r="C36" s="59" t="s">
        <v>19</v>
      </c>
      <c r="D36" s="60"/>
      <c r="E36" s="59"/>
      <c r="F36" s="58"/>
      <c r="G36" s="57" t="str">
        <f>IF(OR(G34="", G35=""), "", SUM(G34*G35))</f>
        <v/>
      </c>
      <c r="H36" s="62"/>
      <c r="I36" s="57" t="str">
        <f>IF(OR(I34="", I35=""), "", SUM(I34*I35))</f>
        <v/>
      </c>
      <c r="P36" s="15"/>
      <c r="Q36" s="15"/>
      <c r="R36" s="15"/>
      <c r="S36" s="15"/>
    </row>
    <row r="37" spans="3:19" ht="9.9499999999999993" customHeight="1" x14ac:dyDescent="0.4">
      <c r="C37" s="7"/>
      <c r="E37" s="7"/>
      <c r="F37" s="7"/>
      <c r="G37" s="7"/>
      <c r="H37" s="7"/>
      <c r="I37" s="7"/>
    </row>
    <row r="38" spans="3:19" ht="20.100000000000001" customHeight="1" x14ac:dyDescent="0.4">
      <c r="C38" s="66" t="s">
        <v>115</v>
      </c>
      <c r="D38" s="64"/>
      <c r="E38" s="63"/>
      <c r="F38" s="7"/>
      <c r="G38" s="67" t="e">
        <f>IF('Test Data'!E12="", "", SUM(G36+G26+G16))</f>
        <v>#VALUE!</v>
      </c>
      <c r="H38" s="7"/>
      <c r="I38" s="67" t="str">
        <f>IF('Test Data'!G12="", "", SUM(I36+I26+I16))</f>
        <v/>
      </c>
    </row>
    <row r="39" spans="3:19" ht="9.9499999999999993" customHeight="1" x14ac:dyDescent="0.4">
      <c r="D39" s="7"/>
      <c r="E39" s="7"/>
      <c r="F39" s="7"/>
      <c r="G39" s="7"/>
      <c r="H39" s="7"/>
      <c r="I39" s="7"/>
    </row>
    <row r="40" spans="3:19" ht="20.100000000000001" customHeight="1" x14ac:dyDescent="0.4">
      <c r="C40" s="66" t="s">
        <v>114</v>
      </c>
      <c r="D40" s="64"/>
      <c r="E40" s="63"/>
      <c r="F40" s="7"/>
      <c r="G40" s="67" t="str">
        <f>IF('Test Data'!E12="", "", IF(I38="", "", IF(I38-G38&gt;0, I38-G38, "")))</f>
        <v/>
      </c>
      <c r="H40" s="7"/>
      <c r="I40" s="67" t="str">
        <f>IF('Test Data'!G12="", "", IF(I38="", "", IF(G38-I38&gt;0, G38-I38, "")))</f>
        <v/>
      </c>
    </row>
    <row r="41" spans="3:19" ht="20.100000000000001" customHeight="1" x14ac:dyDescent="0.4">
      <c r="K41" s="7"/>
    </row>
    <row r="42" spans="3:19" ht="20.100000000000001" customHeight="1" x14ac:dyDescent="0.4">
      <c r="K42" s="7"/>
    </row>
    <row r="43" spans="3:19" ht="20.100000000000001" customHeight="1" x14ac:dyDescent="0.4">
      <c r="K43" s="7"/>
    </row>
    <row r="44" spans="3:19" ht="30" customHeight="1" x14ac:dyDescent="0.4">
      <c r="K44" s="7"/>
    </row>
    <row r="45" spans="3:19" ht="30" customHeight="1" x14ac:dyDescent="0.4"/>
    <row r="46" spans="3:19" ht="63.75" customHeight="1" x14ac:dyDescent="0.4"/>
  </sheetData>
  <sheetProtection algorithmName="SHA-512" hashValue="5dx6C2pJEwnHzB2AFlFMoAfDCvQd/S77Bue6TuOY0yREIT6UCne9SUEgUNKU3PDpt4U5YbfX1o0t6cjzaGsnmA==" saltValue="Q9+JzAWdn0jDitZG6HhaNg==" spinCount="100000" sheet="1" objects="1" scenarios="1"/>
  <mergeCells count="8">
    <mergeCell ref="B27:K27"/>
    <mergeCell ref="C28:E29"/>
    <mergeCell ref="J2:K2"/>
    <mergeCell ref="J3:K3"/>
    <mergeCell ref="B5:K5"/>
    <mergeCell ref="C6:E7"/>
    <mergeCell ref="B17:K17"/>
    <mergeCell ref="C18:E19"/>
  </mergeCells>
  <pageMargins left="0.25" right="0.25" top="0.25" bottom="0.25" header="0.3" footer="0.3"/>
  <pageSetup scale="91" fitToHeight="0" orientation="portrait" r:id="rId1"/>
  <headerFooter scaleWithDoc="0" alignWithMargins="0"/>
  <ignoredErrors>
    <ignoredError sqref="G35:I35 G25:I2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pageSetUpPr fitToPage="1"/>
  </sheetPr>
  <dimension ref="B1:S46"/>
  <sheetViews>
    <sheetView showGridLines="0" zoomScaleNormal="100" zoomScaleSheetLayoutView="100" workbookViewId="0">
      <selection activeCell="P30" sqref="P30"/>
    </sheetView>
  </sheetViews>
  <sheetFormatPr defaultColWidth="9.1171875" defaultRowHeight="13" x14ac:dyDescent="0.4"/>
  <cols>
    <col min="1" max="1" width="2.703125" style="15" customWidth="1"/>
    <col min="2" max="2" width="9.29296875" style="15" customWidth="1"/>
    <col min="3" max="3" width="6" style="15" customWidth="1"/>
    <col min="4" max="4" width="10.703125" style="15" customWidth="1"/>
    <col min="5" max="5" width="11.5859375" style="15" customWidth="1"/>
    <col min="6" max="6" width="10.703125" style="15" customWidth="1"/>
    <col min="7" max="7" width="20.29296875" style="15" customWidth="1"/>
    <col min="8" max="8" width="6.1171875" style="15" customWidth="1"/>
    <col min="9" max="9" width="23.87890625" style="15" customWidth="1"/>
    <col min="10" max="10" width="6" style="15" customWidth="1"/>
    <col min="11" max="11" width="8" style="15" customWidth="1"/>
    <col min="12" max="12" width="9.1171875" style="15"/>
    <col min="13" max="15" width="15.703125" style="15" hidden="1" customWidth="1"/>
    <col min="16" max="17" width="15.703125" style="15" customWidth="1"/>
    <col min="18" max="16384" width="9.1171875" style="15"/>
  </cols>
  <sheetData>
    <row r="1" spans="2:15" ht="63.75" customHeight="1" x14ac:dyDescent="0.4">
      <c r="B1" s="45" t="s">
        <v>20</v>
      </c>
      <c r="C1" s="45"/>
    </row>
    <row r="2" spans="2:15" x14ac:dyDescent="0.4">
      <c r="D2" s="46" t="s">
        <v>21</v>
      </c>
      <c r="E2" s="15" t="str">
        <f>IF('Test Data'!$C$3="", "", 'Test Data'!$C$3)</f>
        <v>X-Tek</v>
      </c>
      <c r="G2" s="46" t="s">
        <v>51</v>
      </c>
      <c r="H2" s="7" t="str">
        <f>IF('Test Data'!$F$12="", "", 'Test Data'!$F$12)</f>
        <v>CNMM 644 GH</v>
      </c>
      <c r="J2" s="47" t="s">
        <v>6</v>
      </c>
      <c r="K2" s="123">
        <f>IF('Test Data'!$C$2="", "", 'Test Data'!$C$2)</f>
        <v>43748</v>
      </c>
      <c r="L2" s="123"/>
    </row>
    <row r="3" spans="2:15" x14ac:dyDescent="0.4">
      <c r="D3" s="46" t="s">
        <v>34</v>
      </c>
      <c r="E3" s="15" t="str">
        <f>IF('Test Data'!$C$4="", "", 'Test Data'!$C$4)</f>
        <v>George Kirby</v>
      </c>
      <c r="G3" s="46" t="s">
        <v>52</v>
      </c>
      <c r="H3" s="15" t="str">
        <f>IF('Test Data'!$F$13="", "", 'Test Data'!$F$13)</f>
        <v>CX269</v>
      </c>
      <c r="I3" s="7"/>
      <c r="J3" s="46" t="s">
        <v>59</v>
      </c>
      <c r="K3" s="124" t="str">
        <f>IF('Test Data'!$E$2="", "", 'Test Data'!$E$2)</f>
        <v>Nate Williams</v>
      </c>
      <c r="L3" s="124"/>
    </row>
    <row r="4" spans="2:15" ht="20.100000000000001" customHeight="1" x14ac:dyDescent="0.4">
      <c r="B4" s="49"/>
      <c r="C4" s="49"/>
      <c r="D4" s="49"/>
      <c r="E4" s="49"/>
      <c r="F4" s="49"/>
      <c r="G4" s="50"/>
      <c r="H4" s="50"/>
      <c r="I4" s="50"/>
      <c r="J4" s="49"/>
      <c r="K4" s="49"/>
    </row>
    <row r="5" spans="2:15" ht="9.9499999999999993" customHeight="1" x14ac:dyDescent="0.4">
      <c r="B5" s="126"/>
      <c r="C5" s="126"/>
      <c r="D5" s="126"/>
      <c r="E5" s="126"/>
      <c r="F5" s="126"/>
      <c r="G5" s="126"/>
      <c r="H5" s="126"/>
      <c r="I5" s="126"/>
      <c r="J5" s="126"/>
      <c r="K5" s="126"/>
    </row>
    <row r="6" spans="2:15" x14ac:dyDescent="0.4">
      <c r="C6" s="125" t="str">
        <f>IF(I40="", "", IF(I40&gt;0, CONCATENATE(I7, " : ", "WON"),""))</f>
        <v/>
      </c>
      <c r="D6" s="125"/>
      <c r="E6" s="125"/>
      <c r="F6" s="36"/>
      <c r="G6" s="37" t="str">
        <f>'Test Data'!E9</f>
        <v>CURRENT</v>
      </c>
      <c r="H6" s="32"/>
      <c r="I6" s="37" t="str">
        <f>'Test Data'!H9</f>
        <v>THIRD TEST</v>
      </c>
    </row>
    <row r="7" spans="2:15" ht="20.100000000000001" customHeight="1" x14ac:dyDescent="0.4">
      <c r="C7" s="125"/>
      <c r="D7" s="125"/>
      <c r="E7" s="125"/>
      <c r="F7" s="7"/>
      <c r="G7" s="48" t="str">
        <f>IF('Test Data'!E8="", "", 'Test Data'!E8)</f>
        <v>Kennametal</v>
      </c>
      <c r="H7" s="48"/>
      <c r="I7" s="48" t="str">
        <f>IF('Test Data'!F8="", "", 'Test Data'!F8)</f>
        <v>KORLOY</v>
      </c>
    </row>
    <row r="8" spans="2:15" ht="15" customHeight="1" x14ac:dyDescent="0.4">
      <c r="C8" s="7" t="s">
        <v>7</v>
      </c>
      <c r="E8" s="7"/>
      <c r="F8" s="7"/>
      <c r="G8" s="38">
        <f>IF('Test Data'!E27="","", 'Test Data'!E27)</f>
        <v>43</v>
      </c>
      <c r="H8" s="36"/>
      <c r="I8" s="38" t="str">
        <f>IF('Test Data'!H27="", "", 'Test Data'!H27)</f>
        <v/>
      </c>
      <c r="K8" s="7"/>
      <c r="M8" s="39"/>
    </row>
    <row r="9" spans="2:15" ht="15" customHeight="1" x14ac:dyDescent="0.4">
      <c r="C9" s="7" t="s">
        <v>38</v>
      </c>
      <c r="E9" s="7"/>
      <c r="F9" s="7"/>
      <c r="G9" s="51">
        <f>IF('Test Data'!E22="", "", 'Test Data'!E22)</f>
        <v>2</v>
      </c>
      <c r="H9" s="36"/>
      <c r="I9" s="51" t="str">
        <f>IF('Test Data'!H22="", "", 'Test Data'!H22)</f>
        <v/>
      </c>
      <c r="K9" s="32"/>
    </row>
    <row r="10" spans="2:15" ht="15" customHeight="1" x14ac:dyDescent="0.4">
      <c r="C10" s="7" t="s">
        <v>39</v>
      </c>
      <c r="E10" s="7"/>
      <c r="F10" s="7"/>
      <c r="G10" s="38">
        <f>IF(OR(G8="", G9=""), "", SUM(G8/G9))</f>
        <v>21.5</v>
      </c>
      <c r="H10" s="36"/>
      <c r="I10" s="38" t="str">
        <f>IF(OR(I8="", I9=""), "", SUM(I8/I9))</f>
        <v/>
      </c>
      <c r="K10" s="7"/>
    </row>
    <row r="11" spans="2:15" ht="15" customHeight="1" x14ac:dyDescent="0.4">
      <c r="C11" s="7" t="s">
        <v>36</v>
      </c>
      <c r="E11" s="7"/>
      <c r="F11" s="7"/>
      <c r="G11" s="51">
        <f>IF('Test Data'!E28="", "", 'Test Data'!E28)</f>
        <v>1</v>
      </c>
      <c r="H11" s="36"/>
      <c r="I11" s="51" t="str">
        <f>IF('Test Data'!H28="", "", 'Test Data'!H28)</f>
        <v/>
      </c>
      <c r="K11" s="7"/>
    </row>
    <row r="12" spans="2:15" ht="15" customHeight="1" x14ac:dyDescent="0.4">
      <c r="C12" s="7" t="s">
        <v>8</v>
      </c>
      <c r="E12" s="7"/>
      <c r="F12" s="7"/>
      <c r="G12" s="38">
        <f>IF(OR(G10="", G11=""), "", SUM(G10*G11))</f>
        <v>21.5</v>
      </c>
      <c r="H12" s="36"/>
      <c r="I12" s="38" t="str">
        <f>IF(OR(I10="", I11=""), "", SUM(I10*I11))</f>
        <v/>
      </c>
      <c r="K12" s="7"/>
    </row>
    <row r="13" spans="2:15" ht="15" customHeight="1" x14ac:dyDescent="0.4">
      <c r="C13" s="7" t="s">
        <v>40</v>
      </c>
      <c r="E13" s="7"/>
      <c r="F13" s="7"/>
      <c r="G13" s="51">
        <f>IF('Test Data'!E20="", "", 'Test Data'!E20)</f>
        <v>0.1</v>
      </c>
      <c r="H13" s="36"/>
      <c r="I13" s="51" t="str">
        <f>IF('Test Data'!H20= "", "", 'Test Data'!H20)</f>
        <v/>
      </c>
      <c r="K13" s="7"/>
    </row>
    <row r="14" spans="2:15" ht="15" customHeight="1" x14ac:dyDescent="0.4">
      <c r="C14" s="7" t="s">
        <v>9</v>
      </c>
      <c r="E14" s="7"/>
      <c r="F14" s="7"/>
      <c r="G14" s="41">
        <f>IF(OR(G12="", G13=""), "", SUM(G12/G13))</f>
        <v>215</v>
      </c>
      <c r="H14" s="36"/>
      <c r="I14" s="41" t="str">
        <f>IF(OR(I12="", I13=""), "", SUM(I12/I13))</f>
        <v/>
      </c>
      <c r="K14" s="7"/>
      <c r="M14" s="42"/>
    </row>
    <row r="15" spans="2:15" ht="15" customHeight="1" thickBot="1" x14ac:dyDescent="0.45">
      <c r="C15" s="55" t="s">
        <v>41</v>
      </c>
      <c r="D15" s="56"/>
      <c r="E15" s="55"/>
      <c r="F15" s="7"/>
      <c r="G15" s="40">
        <f>IF('Test Data'!E32="", "", 'Test Data'!E32)</f>
        <v>1200</v>
      </c>
      <c r="H15" s="36"/>
      <c r="I15" s="40" t="str">
        <f>IF('Test Data'!H32="", "", 'Test Data'!H32)</f>
        <v/>
      </c>
      <c r="K15" s="7"/>
      <c r="M15" s="39"/>
      <c r="N15" s="15" t="str">
        <f>CONCATENATE(G7, " (", G6, ")")</f>
        <v>Kennametal (CURRENT)</v>
      </c>
      <c r="O15" s="15" t="str">
        <f>CONCATENATE(I7, " (", I6, ")")</f>
        <v>KORLOY (THIRD TEST)</v>
      </c>
    </row>
    <row r="16" spans="2:15" ht="20.100000000000001" customHeight="1" x14ac:dyDescent="0.4">
      <c r="C16" s="59" t="s">
        <v>10</v>
      </c>
      <c r="D16" s="60"/>
      <c r="E16" s="59"/>
      <c r="F16" s="44"/>
      <c r="G16" s="57">
        <f>IF(OR(G14="", G15=""), "", SUM(G14*G15))</f>
        <v>258000</v>
      </c>
      <c r="H16" s="35"/>
      <c r="I16" s="57" t="str">
        <f>IF(OR(I14="", I15=""), "", SUM(I14*I15))</f>
        <v/>
      </c>
      <c r="K16" s="7"/>
      <c r="M16" s="15" t="str">
        <f>C16</f>
        <v xml:space="preserve">Cost of Inserts Used Per Year </v>
      </c>
      <c r="N16" s="65">
        <f>G16</f>
        <v>258000</v>
      </c>
      <c r="O16" s="65" t="str">
        <f>I16</f>
        <v/>
      </c>
    </row>
    <row r="17" spans="2:15" ht="9.9499999999999993" customHeight="1" x14ac:dyDescent="0.4">
      <c r="B17" s="126"/>
      <c r="C17" s="126"/>
      <c r="D17" s="126"/>
      <c r="E17" s="126"/>
      <c r="F17" s="126"/>
      <c r="G17" s="126"/>
      <c r="H17" s="126"/>
      <c r="I17" s="126"/>
      <c r="J17" s="126"/>
      <c r="K17" s="126"/>
    </row>
    <row r="18" spans="2:15" ht="9.9499999999999993" customHeight="1" x14ac:dyDescent="0.4">
      <c r="C18" s="122" t="s">
        <v>113</v>
      </c>
      <c r="D18" s="122"/>
      <c r="E18" s="122"/>
      <c r="F18" s="54"/>
      <c r="G18" s="54"/>
      <c r="H18" s="54"/>
      <c r="I18" s="54"/>
      <c r="K18" s="7"/>
      <c r="M18" s="43" t="str">
        <f>C26</f>
        <v>Cost of Yearly Downtime</v>
      </c>
      <c r="N18" s="65" t="str">
        <f>G26</f>
        <v/>
      </c>
      <c r="O18" s="65" t="str">
        <f>I26</f>
        <v/>
      </c>
    </row>
    <row r="19" spans="2:15" ht="20.100000000000001" customHeight="1" x14ac:dyDescent="0.4">
      <c r="C19" s="122"/>
      <c r="D19" s="122"/>
      <c r="E19" s="122"/>
      <c r="F19" s="7"/>
      <c r="G19" s="37" t="str">
        <f>G6</f>
        <v>CURRENT</v>
      </c>
      <c r="H19" s="44"/>
      <c r="I19" s="37" t="str">
        <f>I6</f>
        <v>THIRD TEST</v>
      </c>
      <c r="K19" s="7"/>
      <c r="M19" s="7" t="str">
        <f>C36</f>
        <v>Cost  of Cycle Time per Year</v>
      </c>
      <c r="N19" s="65" t="str">
        <f>G36</f>
        <v/>
      </c>
      <c r="O19" s="65" t="str">
        <f>I36</f>
        <v/>
      </c>
    </row>
    <row r="20" spans="2:15" ht="15" customHeight="1" x14ac:dyDescent="0.4">
      <c r="C20" s="7" t="s">
        <v>11</v>
      </c>
      <c r="E20" s="7"/>
      <c r="F20" s="7"/>
      <c r="G20" s="38" t="str">
        <f>IF('Test Data'!E31="", "", 'Test Data'!E31)</f>
        <v/>
      </c>
      <c r="H20" s="36"/>
      <c r="I20" s="38" t="str">
        <f>IF('Test Data'!H31="", "", 'Test Data'!H31)</f>
        <v/>
      </c>
      <c r="K20" s="7"/>
      <c r="M20" s="15" t="str">
        <f>C38</f>
        <v>ESTIMATED ANNUAL COST</v>
      </c>
      <c r="N20" s="65" t="e">
        <f>G38</f>
        <v>#VALUE!</v>
      </c>
      <c r="O20" s="65" t="str">
        <f>I36</f>
        <v/>
      </c>
    </row>
    <row r="21" spans="2:15" ht="15" hidden="1" customHeight="1" x14ac:dyDescent="0.4">
      <c r="C21" s="7" t="s">
        <v>12</v>
      </c>
      <c r="E21" s="7"/>
      <c r="F21" s="7"/>
      <c r="G21" s="51">
        <v>60</v>
      </c>
      <c r="H21" s="36"/>
      <c r="I21" s="51">
        <v>60</v>
      </c>
      <c r="K21" s="7"/>
    </row>
    <row r="22" spans="2:15" ht="15" customHeight="1" x14ac:dyDescent="0.4">
      <c r="C22" s="7" t="s">
        <v>42</v>
      </c>
      <c r="E22" s="7"/>
      <c r="F22" s="7"/>
      <c r="G22" s="38" t="str">
        <f>IF(OR(G20="", G21=""), "", SUM(G20/G21))</f>
        <v/>
      </c>
      <c r="H22" s="36"/>
      <c r="I22" s="38" t="str">
        <f>IF(OR(I20="", I21=""), "", SUM(I20/I21))</f>
        <v/>
      </c>
      <c r="K22" s="7"/>
    </row>
    <row r="23" spans="2:15" ht="15" customHeight="1" x14ac:dyDescent="0.4">
      <c r="C23" s="7" t="s">
        <v>44</v>
      </c>
      <c r="E23" s="7"/>
      <c r="F23" s="7"/>
      <c r="G23" s="52">
        <f>IF('Test Data'!E30="", "", 'Test Data'!E30)</f>
        <v>1</v>
      </c>
      <c r="H23" s="36"/>
      <c r="I23" s="52" t="str">
        <f>IF('Test Data'!H30="", "", 'Test Data'!H30)</f>
        <v/>
      </c>
      <c r="K23" s="7"/>
    </row>
    <row r="24" spans="2:15" ht="15" customHeight="1" x14ac:dyDescent="0.4">
      <c r="C24" s="7" t="s">
        <v>13</v>
      </c>
      <c r="E24" s="7"/>
      <c r="F24" s="7"/>
      <c r="G24" s="38" t="str">
        <f>IF(OR(G22="", G23=""), "", SUM(G22*G23))</f>
        <v/>
      </c>
      <c r="H24" s="36"/>
      <c r="I24" s="38" t="str">
        <f>IF(OR(I22="", I23=""), "", SUM(I22*I23))</f>
        <v/>
      </c>
      <c r="K24" s="7"/>
    </row>
    <row r="25" spans="2:15" ht="15" customHeight="1" thickBot="1" x14ac:dyDescent="0.45">
      <c r="C25" s="55" t="s">
        <v>14</v>
      </c>
      <c r="D25" s="56"/>
      <c r="E25" s="55"/>
      <c r="F25" s="7"/>
      <c r="G25" s="40">
        <f>IF(OR(G15="", G13=""), "", SUM(G15/G13))</f>
        <v>12000</v>
      </c>
      <c r="H25" s="36"/>
      <c r="I25" s="40" t="str">
        <f>IF(OR(I15="", I13=""), "", SUM(I15/I13))</f>
        <v/>
      </c>
      <c r="K25" s="7"/>
    </row>
    <row r="26" spans="2:15" ht="20.100000000000001" customHeight="1" x14ac:dyDescent="0.4">
      <c r="C26" s="59" t="s">
        <v>43</v>
      </c>
      <c r="D26" s="60"/>
      <c r="E26" s="59"/>
      <c r="F26" s="44"/>
      <c r="G26" s="57" t="str">
        <f>IF(OR(G24="", G25=""), "", SUM(G24*G25))</f>
        <v/>
      </c>
      <c r="H26" s="35"/>
      <c r="I26" s="57" t="str">
        <f>IF(OR(I24="", I25=""), "", SUM(I24*I25))</f>
        <v/>
      </c>
      <c r="K26" s="7"/>
    </row>
    <row r="27" spans="2:15" ht="9.9499999999999993" customHeight="1" x14ac:dyDescent="0.4">
      <c r="B27" s="126"/>
      <c r="C27" s="126"/>
      <c r="D27" s="126"/>
      <c r="E27" s="126"/>
      <c r="F27" s="126"/>
      <c r="G27" s="126"/>
      <c r="H27" s="126"/>
      <c r="I27" s="126"/>
      <c r="J27" s="126"/>
      <c r="K27" s="126"/>
    </row>
    <row r="28" spans="2:15" ht="9.9499999999999993" customHeight="1" x14ac:dyDescent="0.4">
      <c r="C28" s="122" t="s">
        <v>112</v>
      </c>
      <c r="D28" s="122"/>
      <c r="E28" s="122"/>
      <c r="F28" s="54"/>
      <c r="G28" s="54"/>
      <c r="H28" s="54"/>
      <c r="I28" s="54"/>
      <c r="K28" s="7"/>
      <c r="M28" s="43"/>
    </row>
    <row r="29" spans="2:15" ht="20.100000000000001" customHeight="1" x14ac:dyDescent="0.4">
      <c r="C29" s="122"/>
      <c r="D29" s="122"/>
      <c r="E29" s="122"/>
      <c r="F29" s="7"/>
      <c r="G29" s="37" t="str">
        <f>G6</f>
        <v>CURRENT</v>
      </c>
      <c r="H29" s="44"/>
      <c r="I29" s="37" t="str">
        <f>I6</f>
        <v>THIRD TEST</v>
      </c>
      <c r="K29" s="7"/>
    </row>
    <row r="30" spans="2:15" ht="15" customHeight="1" x14ac:dyDescent="0.4">
      <c r="C30" s="7" t="s">
        <v>11</v>
      </c>
      <c r="E30" s="7"/>
      <c r="F30" s="7"/>
      <c r="G30" s="38" t="str">
        <f>IF('Test Data'!E31="", "", 'Test Data'!E31)</f>
        <v/>
      </c>
      <c r="H30" s="36"/>
      <c r="I30" s="38" t="str">
        <f>IF('Test Data'!H31="", "", 'Test Data'!H31)</f>
        <v/>
      </c>
      <c r="K30" s="7"/>
    </row>
    <row r="31" spans="2:15" ht="15" hidden="1" customHeight="1" x14ac:dyDescent="0.4">
      <c r="C31" s="7" t="s">
        <v>15</v>
      </c>
      <c r="E31" s="7"/>
      <c r="F31" s="7"/>
      <c r="G31" s="51">
        <v>60</v>
      </c>
      <c r="H31" s="36"/>
      <c r="I31" s="51">
        <v>60</v>
      </c>
      <c r="K31" s="7"/>
    </row>
    <row r="32" spans="2:15" ht="15" customHeight="1" x14ac:dyDescent="0.4">
      <c r="C32" s="7" t="s">
        <v>42</v>
      </c>
      <c r="E32" s="7"/>
      <c r="F32" s="7"/>
      <c r="G32" s="38" t="str">
        <f>IF(OR(G30="", G31=""), "", SUM(G30/G31))</f>
        <v/>
      </c>
      <c r="H32" s="36"/>
      <c r="I32" s="38" t="str">
        <f>IF(OR(I30="", I31=""), "", SUM(I30/I31))</f>
        <v/>
      </c>
      <c r="K32" s="7"/>
    </row>
    <row r="33" spans="3:19" ht="15" customHeight="1" x14ac:dyDescent="0.4">
      <c r="C33" s="7" t="s">
        <v>16</v>
      </c>
      <c r="E33" s="7"/>
      <c r="F33" s="7"/>
      <c r="G33" s="53">
        <f>IF('Test Data'!E19="", "", 'Test Data'!E19)</f>
        <v>120</v>
      </c>
      <c r="H33" s="36"/>
      <c r="I33" s="53" t="str">
        <f>IF('Test Data'!H19="", "", 'Test Data'!H19)</f>
        <v/>
      </c>
      <c r="K33" s="7"/>
    </row>
    <row r="34" spans="3:19" ht="15" customHeight="1" x14ac:dyDescent="0.4">
      <c r="C34" s="7" t="s">
        <v>17</v>
      </c>
      <c r="E34" s="7"/>
      <c r="F34" s="7"/>
      <c r="G34" s="38" t="str">
        <f>IF(OR(G32="", G33=""), "", SUM(G32*G33))</f>
        <v/>
      </c>
      <c r="H34" s="36"/>
      <c r="I34" s="38" t="str">
        <f>IF(OR(I32="", I33=""), "", SUM(I32*I33))</f>
        <v/>
      </c>
      <c r="K34" s="7"/>
    </row>
    <row r="35" spans="3:19" ht="15" customHeight="1" thickBot="1" x14ac:dyDescent="0.45">
      <c r="C35" s="55" t="s">
        <v>18</v>
      </c>
      <c r="D35" s="56"/>
      <c r="E35" s="55"/>
      <c r="F35" s="7"/>
      <c r="G35" s="40">
        <f>IF('Test Data'!E32="", "", 'Test Data'!E32)</f>
        <v>1200</v>
      </c>
      <c r="H35" s="36"/>
      <c r="I35" s="40" t="str">
        <f>IF('Test Data'!H32="", "", 'Test Data'!H32)</f>
        <v/>
      </c>
      <c r="K35" s="7"/>
    </row>
    <row r="36" spans="3:19" s="61" customFormat="1" ht="20.100000000000001" customHeight="1" x14ac:dyDescent="0.4">
      <c r="C36" s="59" t="s">
        <v>19</v>
      </c>
      <c r="D36" s="60"/>
      <c r="E36" s="59"/>
      <c r="F36" s="58"/>
      <c r="G36" s="57" t="str">
        <f>IF(OR(G34="", G35=""), "", SUM(G34*G35))</f>
        <v/>
      </c>
      <c r="H36" s="62"/>
      <c r="I36" s="57" t="str">
        <f>IF(OR(I34="", I35=""), "", SUM(I34*I35))</f>
        <v/>
      </c>
      <c r="P36" s="15"/>
      <c r="Q36" s="15"/>
      <c r="R36" s="15"/>
      <c r="S36" s="15"/>
    </row>
    <row r="37" spans="3:19" ht="9.9499999999999993" customHeight="1" x14ac:dyDescent="0.4">
      <c r="C37" s="7"/>
      <c r="E37" s="7"/>
      <c r="F37" s="7"/>
      <c r="G37" s="7"/>
      <c r="H37" s="7"/>
      <c r="I37" s="7"/>
    </row>
    <row r="38" spans="3:19" ht="20.100000000000001" customHeight="1" x14ac:dyDescent="0.4">
      <c r="C38" s="66" t="s">
        <v>115</v>
      </c>
      <c r="D38" s="64"/>
      <c r="E38" s="63"/>
      <c r="F38" s="7"/>
      <c r="G38" s="67" t="e">
        <f>IF('Test Data'!E12="", "", SUM(G36+G26+G16))</f>
        <v>#VALUE!</v>
      </c>
      <c r="H38" s="7"/>
      <c r="I38" s="67" t="str">
        <f>IF('Test Data'!H12="", "", SUM(I36+I26+I16))</f>
        <v/>
      </c>
    </row>
    <row r="39" spans="3:19" ht="9.9499999999999993" customHeight="1" x14ac:dyDescent="0.4">
      <c r="D39" s="7"/>
      <c r="E39" s="7"/>
      <c r="F39" s="7"/>
      <c r="G39" s="7"/>
      <c r="H39" s="7"/>
      <c r="I39" s="7"/>
    </row>
    <row r="40" spans="3:19" ht="20.100000000000001" customHeight="1" x14ac:dyDescent="0.4">
      <c r="C40" s="66" t="s">
        <v>114</v>
      </c>
      <c r="D40" s="64"/>
      <c r="E40" s="63"/>
      <c r="F40" s="7"/>
      <c r="G40" s="67" t="str">
        <f>IF('Test Data'!E12="", "", IF(I38="", "", IF(I38-G38&gt;0, I38-G38, "")))</f>
        <v/>
      </c>
      <c r="H40" s="7"/>
      <c r="I40" s="67" t="str">
        <f>IF('Test Data'!H12="", "", IF(I38="", "", IF(G38-I38&gt;0, G38-I38, "")))</f>
        <v/>
      </c>
    </row>
    <row r="41" spans="3:19" ht="20.100000000000001" customHeight="1" x14ac:dyDescent="0.4">
      <c r="K41" s="7"/>
    </row>
    <row r="42" spans="3:19" ht="20.100000000000001" customHeight="1" x14ac:dyDescent="0.4">
      <c r="K42" s="7"/>
    </row>
    <row r="43" spans="3:19" ht="20.100000000000001" customHeight="1" x14ac:dyDescent="0.4">
      <c r="K43" s="7"/>
    </row>
    <row r="44" spans="3:19" ht="30" customHeight="1" x14ac:dyDescent="0.4">
      <c r="K44" s="7"/>
    </row>
    <row r="45" spans="3:19" ht="30" customHeight="1" x14ac:dyDescent="0.4"/>
    <row r="46" spans="3:19" ht="63.75" customHeight="1" x14ac:dyDescent="0.4"/>
  </sheetData>
  <sheetProtection algorithmName="SHA-512" hashValue="Fgj4GzvkLHQXuXMXB7wObgNd5jKKHbqsIAn6UywFip/6uV+TePt3VeY/vvuVHr0aDV1k84To5CjRyYUm0ehI/w==" saltValue="0FFTHAafmvFVwiXG8uL23Q==" spinCount="100000" sheet="1" objects="1" scenarios="1"/>
  <mergeCells count="8">
    <mergeCell ref="K2:L2"/>
    <mergeCell ref="K3:L3"/>
    <mergeCell ref="B27:K27"/>
    <mergeCell ref="C28:E29"/>
    <mergeCell ref="B5:K5"/>
    <mergeCell ref="C6:E7"/>
    <mergeCell ref="B17:K17"/>
    <mergeCell ref="C18:E19"/>
  </mergeCells>
  <pageMargins left="0.25" right="0.25" top="0.25" bottom="0.25" header="0.3" footer="0.3"/>
  <pageSetup scale="91" fitToHeight="0" orientation="portrait" r:id="rId1"/>
  <headerFooter scaleWithDoc="0" alignWithMargins="0"/>
  <ignoredErrors>
    <ignoredError sqref="G35:I35 G25:I25"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workbookViewId="0">
      <selection activeCell="C9" sqref="C9"/>
    </sheetView>
  </sheetViews>
  <sheetFormatPr defaultColWidth="9.1171875" defaultRowHeight="15" customHeight="1" x14ac:dyDescent="0.4"/>
  <cols>
    <col min="1" max="1" width="16.703125" style="15" bestFit="1" customWidth="1"/>
    <col min="2" max="2" width="15.87890625" style="15" bestFit="1" customWidth="1"/>
    <col min="3" max="3" width="16.703125" style="15" bestFit="1" customWidth="1"/>
    <col min="4" max="4" width="13.87890625" style="15" bestFit="1" customWidth="1"/>
    <col min="5" max="16384" width="9.1171875" style="15"/>
  </cols>
  <sheetData>
    <row r="1" spans="1:4" ht="15" customHeight="1" x14ac:dyDescent="0.4">
      <c r="A1" s="30" t="s">
        <v>69</v>
      </c>
      <c r="B1" s="30" t="s">
        <v>74</v>
      </c>
      <c r="C1" s="34" t="s">
        <v>0</v>
      </c>
      <c r="D1" s="30" t="s">
        <v>67</v>
      </c>
    </row>
    <row r="2" spans="1:4" ht="15" customHeight="1" x14ac:dyDescent="0.4">
      <c r="A2" s="33" t="s">
        <v>78</v>
      </c>
      <c r="B2" s="31" t="s">
        <v>92</v>
      </c>
      <c r="C2" s="33" t="s">
        <v>96</v>
      </c>
      <c r="D2" s="31" t="s">
        <v>121</v>
      </c>
    </row>
    <row r="3" spans="1:4" ht="15" customHeight="1" x14ac:dyDescent="0.4">
      <c r="A3" s="33" t="s">
        <v>60</v>
      </c>
      <c r="B3" s="31" t="s">
        <v>93</v>
      </c>
      <c r="C3" s="33" t="s">
        <v>97</v>
      </c>
      <c r="D3" s="31" t="s">
        <v>105</v>
      </c>
    </row>
    <row r="4" spans="1:4" ht="15" customHeight="1" x14ac:dyDescent="0.4">
      <c r="A4" s="33" t="s">
        <v>79</v>
      </c>
      <c r="B4" s="31" t="s">
        <v>94</v>
      </c>
      <c r="C4" s="33" t="s">
        <v>98</v>
      </c>
      <c r="D4" s="31" t="s">
        <v>108</v>
      </c>
    </row>
    <row r="5" spans="1:4" ht="15" customHeight="1" x14ac:dyDescent="0.4">
      <c r="A5" s="33" t="s">
        <v>80</v>
      </c>
      <c r="B5" s="31" t="s">
        <v>95</v>
      </c>
      <c r="C5" s="33" t="s">
        <v>99</v>
      </c>
      <c r="D5" s="31" t="s">
        <v>106</v>
      </c>
    </row>
    <row r="6" spans="1:4" ht="15" customHeight="1" x14ac:dyDescent="0.4">
      <c r="A6" s="31" t="s">
        <v>109</v>
      </c>
      <c r="B6" s="31" t="s">
        <v>81</v>
      </c>
      <c r="C6" s="33" t="s">
        <v>100</v>
      </c>
      <c r="D6" s="31" t="s">
        <v>102</v>
      </c>
    </row>
    <row r="7" spans="1:4" ht="15" customHeight="1" x14ac:dyDescent="0.4">
      <c r="B7" s="31" t="s">
        <v>82</v>
      </c>
      <c r="C7" s="33" t="s">
        <v>101</v>
      </c>
      <c r="D7" s="31" t="s">
        <v>103</v>
      </c>
    </row>
    <row r="8" spans="1:4" ht="15" customHeight="1" x14ac:dyDescent="0.4">
      <c r="B8" s="31" t="s">
        <v>83</v>
      </c>
      <c r="C8" s="31" t="s">
        <v>109</v>
      </c>
      <c r="D8" s="31" t="s">
        <v>109</v>
      </c>
    </row>
    <row r="9" spans="1:4" ht="15" customHeight="1" x14ac:dyDescent="0.4">
      <c r="B9" s="31" t="s">
        <v>84</v>
      </c>
      <c r="D9" s="31" t="s">
        <v>107</v>
      </c>
    </row>
    <row r="10" spans="1:4" ht="15" customHeight="1" x14ac:dyDescent="0.4">
      <c r="B10" s="31" t="s">
        <v>85</v>
      </c>
      <c r="D10" s="31" t="s">
        <v>122</v>
      </c>
    </row>
    <row r="11" spans="1:4" ht="15" customHeight="1" x14ac:dyDescent="0.4">
      <c r="B11" s="31" t="s">
        <v>86</v>
      </c>
      <c r="D11" s="31" t="s">
        <v>123</v>
      </c>
    </row>
    <row r="12" spans="1:4" ht="15" customHeight="1" x14ac:dyDescent="0.4">
      <c r="B12" s="31" t="s">
        <v>87</v>
      </c>
      <c r="D12" s="31" t="s">
        <v>104</v>
      </c>
    </row>
    <row r="13" spans="1:4" ht="15" customHeight="1" x14ac:dyDescent="0.4">
      <c r="B13" s="31" t="s">
        <v>88</v>
      </c>
      <c r="D13" s="31" t="s">
        <v>124</v>
      </c>
    </row>
    <row r="14" spans="1:4" ht="15" customHeight="1" x14ac:dyDescent="0.4">
      <c r="B14" s="31" t="s">
        <v>89</v>
      </c>
      <c r="D14" s="31" t="s">
        <v>125</v>
      </c>
    </row>
    <row r="15" spans="1:4" ht="15" customHeight="1" x14ac:dyDescent="0.4">
      <c r="B15" s="31" t="s">
        <v>90</v>
      </c>
      <c r="D15" s="31" t="s">
        <v>126</v>
      </c>
    </row>
    <row r="16" spans="1:4" ht="15" customHeight="1" x14ac:dyDescent="0.4">
      <c r="B16" s="31" t="s">
        <v>91</v>
      </c>
      <c r="D16" s="31" t="s">
        <v>127</v>
      </c>
    </row>
    <row r="17" spans="2:4" ht="15" customHeight="1" x14ac:dyDescent="0.4">
      <c r="B17" s="31" t="s">
        <v>109</v>
      </c>
      <c r="D17" s="31" t="s">
        <v>128</v>
      </c>
    </row>
    <row r="18" spans="2:4" ht="15" customHeight="1" x14ac:dyDescent="0.4">
      <c r="D18" s="31" t="s">
        <v>129</v>
      </c>
    </row>
    <row r="19" spans="2:4" ht="15" customHeight="1" x14ac:dyDescent="0.4">
      <c r="D19" s="31" t="s">
        <v>130</v>
      </c>
    </row>
  </sheetData>
  <sheetProtection algorithmName="SHA-512" hashValue="ke0JQU3YTppxec4WF5XxILgQnp5cKTsZeim6m8bs5CJfIWQ1zOZqzxRtOwDh+MQZyOIzjoxADt+12PcM7ay9hA==" saltValue="y4FlfyWONXw+Z6nZNTw9K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Introduction</vt:lpstr>
      <vt:lpstr>Test Data</vt:lpstr>
      <vt:lpstr>Cost Savings (1st)</vt:lpstr>
      <vt:lpstr>Cost Savings (2nd)</vt:lpstr>
      <vt:lpstr>Cost Savings (3rd)</vt:lpstr>
      <vt:lpstr>Config</vt:lpstr>
      <vt:lpstr>'Cost Savings (1st)'!Print_Area</vt:lpstr>
      <vt:lpstr>'Cost Savings (2nd)'!Print_Area</vt:lpstr>
      <vt:lpstr>'Cost Savings (3rd)'!Print_Area</vt:lpstr>
      <vt:lpstr>'Test 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Thompson</dc:creator>
  <cp:lastModifiedBy>Dave Williams</cp:lastModifiedBy>
  <cp:lastPrinted>2019-03-12T20:18:48Z</cp:lastPrinted>
  <dcterms:created xsi:type="dcterms:W3CDTF">1999-02-04T15:05:37Z</dcterms:created>
  <dcterms:modified xsi:type="dcterms:W3CDTF">2020-01-14T21:09:56Z</dcterms:modified>
</cp:coreProperties>
</file>